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teantecs-my.sharepoint.com/personal/eran_benhorin_proteantecs_com/Documents/"/>
    </mc:Choice>
  </mc:AlternateContent>
  <xr:revisionPtr revIDLastSave="796" documentId="8_{2F9DA106-A842-4803-BE08-8F225B654D47}" xr6:coauthVersionLast="47" xr6:coauthVersionMax="47" xr10:uidLastSave="{36020443-7864-4973-8540-D5AA87DA3889}"/>
  <bookViews>
    <workbookView xWindow="-110" yWindow="-110" windowWidth="19420" windowHeight="10300" xr2:uid="{8B12A3A0-6535-44B2-96CF-B01208345D00}"/>
  </bookViews>
  <sheets>
    <sheet name="Data" sheetId="1" r:id="rId1"/>
    <sheet name="Payroll M&amp;A" sheetId="2" r:id="rId2"/>
  </sheets>
  <definedNames>
    <definedName name="DR_LAST_REFRESH_ALL">25569.0833333333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E49" i="1"/>
  <c r="B48" i="1"/>
  <c r="K20" i="1"/>
  <c r="K7" i="1"/>
  <c r="K27" i="1" s="1"/>
  <c r="K28" i="1"/>
  <c r="K24" i="1"/>
  <c r="B62" i="1"/>
  <c r="D47" i="1"/>
  <c r="B47" i="1"/>
  <c r="I28" i="1"/>
  <c r="D24" i="1"/>
  <c r="E24" i="1"/>
  <c r="F24" i="1"/>
  <c r="G24" i="1"/>
  <c r="H24" i="1"/>
  <c r="I24" i="1"/>
  <c r="J24" i="1"/>
  <c r="L24" i="1"/>
  <c r="C24" i="1"/>
  <c r="L20" i="1"/>
  <c r="J20" i="1"/>
  <c r="I20" i="1"/>
  <c r="G20" i="1"/>
  <c r="D20" i="1"/>
  <c r="I7" i="1"/>
  <c r="I18" i="1" s="1"/>
  <c r="C62" i="1" s="1"/>
  <c r="H7" i="2"/>
  <c r="H5" i="2"/>
  <c r="H4" i="2"/>
  <c r="H3" i="2"/>
  <c r="H6" i="2"/>
  <c r="D46" i="1"/>
  <c r="B46" i="1"/>
  <c r="J28" i="1"/>
  <c r="J7" i="1"/>
  <c r="J10" i="1" s="1"/>
  <c r="B61" i="1"/>
  <c r="B60" i="1"/>
  <c r="B59" i="1"/>
  <c r="B58" i="1"/>
  <c r="B57" i="1"/>
  <c r="D41" i="1" a="1"/>
  <c r="D41" i="1" s="1"/>
  <c r="B41" i="1" a="1"/>
  <c r="B43" i="1" s="1"/>
  <c r="L5" i="1"/>
  <c r="L7" i="1" s="1"/>
  <c r="L17" i="1" s="1"/>
  <c r="D9" i="1"/>
  <c r="D10" i="1" s="1"/>
  <c r="G28" i="1"/>
  <c r="C28" i="1"/>
  <c r="H28" i="1"/>
  <c r="E28" i="1"/>
  <c r="D27" i="1"/>
  <c r="D17" i="1"/>
  <c r="E13" i="1"/>
  <c r="C9" i="1"/>
  <c r="C13" i="1"/>
  <c r="C12" i="1" s="1"/>
  <c r="C7" i="1"/>
  <c r="C18" i="1" s="1"/>
  <c r="C57" i="1" s="1"/>
  <c r="F13" i="1"/>
  <c r="F7" i="1"/>
  <c r="F10" i="1" s="1"/>
  <c r="H13" i="1"/>
  <c r="G7" i="1"/>
  <c r="G10" i="1" s="1"/>
  <c r="E7" i="1"/>
  <c r="E17" i="1" s="1"/>
  <c r="D58" i="1" s="1"/>
  <c r="H7" i="1"/>
  <c r="H10" i="1" s="1"/>
  <c r="K10" i="1" l="1"/>
  <c r="K18" i="1"/>
  <c r="C63" i="1" s="1"/>
  <c r="E20" i="1"/>
  <c r="I27" i="1"/>
  <c r="I10" i="1"/>
  <c r="K17" i="1"/>
  <c r="I17" i="1"/>
  <c r="J18" i="1"/>
  <c r="J17" i="1"/>
  <c r="C46" i="1" s="1"/>
  <c r="L18" i="1"/>
  <c r="J27" i="1"/>
  <c r="H18" i="1"/>
  <c r="C61" i="1" s="1"/>
  <c r="G18" i="1"/>
  <c r="C60" i="1" s="1"/>
  <c r="F18" i="1"/>
  <c r="C59" i="1" s="1"/>
  <c r="E18" i="1"/>
  <c r="C58" i="1" s="1"/>
  <c r="D45" i="1"/>
  <c r="D43" i="1"/>
  <c r="D44" i="1"/>
  <c r="D42" i="1"/>
  <c r="B42" i="1"/>
  <c r="B41" i="1"/>
  <c r="B45" i="1"/>
  <c r="B44" i="1"/>
  <c r="E10" i="1"/>
  <c r="E27" i="1"/>
  <c r="C17" i="1"/>
  <c r="D57" i="1" s="1"/>
  <c r="C27" i="1"/>
  <c r="H27" i="1"/>
  <c r="G17" i="1"/>
  <c r="D60" i="1" s="1"/>
  <c r="G27" i="1"/>
  <c r="F27" i="1"/>
  <c r="F17" i="1"/>
  <c r="F20" i="1" s="1"/>
  <c r="H17" i="1"/>
  <c r="H20" i="1" s="1"/>
  <c r="C10" i="1"/>
  <c r="D63" i="1" l="1"/>
  <c r="C48" i="1"/>
  <c r="C20" i="1"/>
  <c r="D62" i="1"/>
  <c r="C47" i="1"/>
  <c r="D61" i="1"/>
  <c r="D59" i="1"/>
  <c r="C41" i="1" a="1"/>
  <c r="C42" i="1" l="1"/>
  <c r="C45" i="1"/>
  <c r="C43" i="1"/>
  <c r="C41" i="1"/>
  <c r="C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Eran Ben Horin</author>
  </authors>
  <commentList>
    <comment ref="L5" authorId="0" shapeId="0" xr:uid="{81B89D10-30DD-4568-A789-604F7DF57FD1}">
      <text>
        <r>
          <rPr>
            <b/>
            <sz val="9"/>
            <color indexed="81"/>
            <rFont val="Tahoma"/>
            <charset val="1"/>
          </rPr>
          <t>Eran Ben Horin:</t>
        </r>
        <r>
          <rPr>
            <sz val="9"/>
            <color indexed="81"/>
            <rFont val="Tahoma"/>
            <charset val="1"/>
          </rPr>
          <t xml:space="preserve">
Just the payroll segment</t>
        </r>
      </text>
    </comment>
    <comment ref="C6" authorId="0" shapeId="0" xr:uid="{D06270F9-2CD9-4EDC-B60A-209F6C01A6F5}">
      <text>
        <r>
          <rPr>
            <b/>
            <sz val="9"/>
            <color indexed="81"/>
            <rFont val="Tahoma"/>
            <charset val="1"/>
          </rPr>
          <t>Eran Ben Horin:</t>
        </r>
        <r>
          <rPr>
            <sz val="9"/>
            <color indexed="81"/>
            <rFont val="Tahoma"/>
            <charset val="1"/>
          </rPr>
          <t xml:space="preserve">
ex. zero-margin</t>
        </r>
      </text>
    </comment>
  </commentList>
</comments>
</file>

<file path=xl/sharedStrings.xml><?xml version="1.0" encoding="utf-8"?>
<sst xmlns="http://schemas.openxmlformats.org/spreadsheetml/2006/main" count="106" uniqueCount="58">
  <si>
    <t>Paychex</t>
  </si>
  <si>
    <t>Payroll Services</t>
  </si>
  <si>
    <t>PEO and Insurance</t>
  </si>
  <si>
    <t>Annual, millions $</t>
  </si>
  <si>
    <t># of end-users</t>
  </si>
  <si>
    <t># of employees</t>
  </si>
  <si>
    <t>Latest Fiscal Year Ended on</t>
  </si>
  <si>
    <t>Insperity</t>
  </si>
  <si>
    <t>Link</t>
  </si>
  <si>
    <t>Trinet</t>
  </si>
  <si>
    <t>Justworks</t>
  </si>
  <si>
    <t>Gross Margin</t>
  </si>
  <si>
    <t>COGS</t>
  </si>
  <si>
    <t># of customers</t>
  </si>
  <si>
    <t>Avg. end-users per customer</t>
  </si>
  <si>
    <t>EBIT</t>
  </si>
  <si>
    <t>ADP</t>
  </si>
  <si>
    <t>Hilan</t>
  </si>
  <si>
    <t>Cost of PEO &amp; Insurance</t>
  </si>
  <si>
    <t>N/A</t>
  </si>
  <si>
    <t>EBIT Margin Lower than Insurance &amp; PEO Margin</t>
  </si>
  <si>
    <t>Revenues:Employees</t>
  </si>
  <si>
    <t>Paycom</t>
  </si>
  <si>
    <t>Customers:Employees</t>
  </si>
  <si>
    <t>PEO &amp; Insurance Gross Margin</t>
  </si>
  <si>
    <t>Total Revenue (ex. interest)</t>
  </si>
  <si>
    <t>EV / Revenues Multiple</t>
  </si>
  <si>
    <t>Yahoo Finance Link</t>
  </si>
  <si>
    <t>Company</t>
  </si>
  <si>
    <t>Market Cap ($ B)</t>
  </si>
  <si>
    <t>Insurance &amp; PEO Revnues as % of Total Revenues</t>
  </si>
  <si>
    <t>Insurance &amp; PEO Revnues as %</t>
  </si>
  <si>
    <t>Operating Margin</t>
  </si>
  <si>
    <t>Ceridian</t>
  </si>
  <si>
    <t>Acquirer</t>
  </si>
  <si>
    <t>Deel</t>
  </si>
  <si>
    <t>PayGroup</t>
  </si>
  <si>
    <t>Target</t>
  </si>
  <si>
    <t>Implied Multiple</t>
  </si>
  <si>
    <t>ADAM HCM</t>
  </si>
  <si>
    <t>Currency</t>
  </si>
  <si>
    <t>$AU</t>
  </si>
  <si>
    <t>Price (m's)</t>
  </si>
  <si>
    <t>US$</t>
  </si>
  <si>
    <t>Excelity</t>
  </si>
  <si>
    <t>Ascender</t>
  </si>
  <si>
    <t>Close Date</t>
  </si>
  <si>
    <t>March 1, 2021</t>
  </si>
  <si>
    <t>December 3, 2021</t>
  </si>
  <si>
    <t>May 29, 2020</t>
  </si>
  <si>
    <t>June 22, 2022</t>
  </si>
  <si>
    <t>Estimated T12 Revenues (m's)</t>
  </si>
  <si>
    <t>Paylocity</t>
  </si>
  <si>
    <t>Blue Marble</t>
  </si>
  <si>
    <t>August 31, 2021</t>
  </si>
  <si>
    <t>Paycor</t>
  </si>
  <si>
    <t>Total</t>
  </si>
  <si>
    <t>EV /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</si>
</sst>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1004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3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9" fontId="4" fillId="0" borderId="0" xfId="1" applyFont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2" fillId="0" borderId="0" xfId="0" applyNumberFormat="1" applyFont="1" applyBorder="1" applyAlignment="1">
      <alignment horizontal="center"/>
    </xf>
    <xf numFmtId="9" fontId="4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9" fontId="2" fillId="0" borderId="0" xfId="1" applyNumberFormat="1" applyFont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9" fontId="0" fillId="0" borderId="0" xfId="1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wrapText="1"/>
    </xf>
    <xf numFmtId="9" fontId="1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1" fontId="2" fillId="0" borderId="2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</a:t>
            </a:r>
            <a:r>
              <a:rPr lang="en-US"/>
              <a:t>Multiple vs. EBIT Margin (ex.</a:t>
            </a:r>
            <a:r>
              <a:rPr lang="en-US" baseline="0"/>
              <a:t> Paycom &amp; Ceridian)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Data!$D$40</c:f>
              <c:strCache>
                <c:ptCount val="1"/>
                <c:pt idx="0">
                  <c:v>EV / Revenue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888888888888884E-2"/>
                  <c:y val="-7.8703521434820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57BF6C-CA43-4D69-97C0-B65435807C7B}" type="CELLRANGE">
                      <a:rPr lang="en-US" baseline="0"/>
                      <a:pPr>
                        <a:defRPr/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C87A970E-1FA7-4B85-A290-C7944A45F39C}" type="XVALUE">
                      <a:rPr lang="en-US" baseline="0"/>
                      <a:pPr>
                        <a:defRPr/>
                      </a:pPr>
                      <a:t>[X VALUE]</a:t>
                    </a:fld>
                    <a:r>
                      <a:rPr lang="en-US" baseline="0"/>
                      <a:t>, </a:t>
                    </a:r>
                    <a:fld id="{05DD959A-08C3-49D2-8E62-3BCCBAAF7A11}" type="YVALUE">
                      <a:rPr lang="en-US" baseline="0"/>
                      <a:pPr>
                        <a:defRPr/>
                      </a:pPr>
                      <a:t>[Y 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16666666666667"/>
                      <c:h val="0.1480788859725867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5E8-43F9-A260-A095AF506F69}"/>
                </c:ext>
              </c:extLst>
            </c:dLbl>
            <c:dLbl>
              <c:idx val="1"/>
              <c:layout>
                <c:manualLayout>
                  <c:x val="-8.611111111111111E-2"/>
                  <c:y val="-7.63887066200058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65BF3C-798F-4A68-AA70-F68F9276357A}" type="CELLRANGE">
                      <a:rPr lang="en-US" baseline="0"/>
                      <a:pPr>
                        <a:defRPr/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380E95A7-A9C0-459E-B1C9-9B5FE1FA0976}" type="XVALUE">
                      <a:rPr lang="en-US" baseline="0"/>
                      <a:pPr>
                        <a:defRPr/>
                      </a:pPr>
                      <a:t>[X VALUE]</a:t>
                    </a:fld>
                    <a:r>
                      <a:rPr lang="en-US" baseline="0"/>
                      <a:t>, </a:t>
                    </a:r>
                    <a:fld id="{031E52AC-6CDB-4063-88BF-5344EDF28343}" type="YVALUE">
                      <a:rPr lang="en-US" baseline="0"/>
                      <a:pPr>
                        <a:defRPr/>
                      </a:pPr>
                      <a:t>[Y 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02777777777778"/>
                      <c:h val="0.143449256342957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5E8-43F9-A260-A095AF506F69}"/>
                </c:ext>
              </c:extLst>
            </c:dLbl>
            <c:dLbl>
              <c:idx val="2"/>
              <c:layout>
                <c:manualLayout>
                  <c:x val="-5.1388888888888991E-2"/>
                  <c:y val="6.48149970836978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66BC86-8A98-4FEB-9734-E64B8AF2CB72}" type="CELLRANGE">
                      <a:rPr lang="en-US" baseline="0"/>
                      <a:pPr>
                        <a:defRPr/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7B8600EE-FD89-4937-9C34-935B1432C0E6}" type="XVALUE">
                      <a:rPr lang="en-US" baseline="0"/>
                      <a:pPr>
                        <a:defRPr/>
                      </a:pPr>
                      <a:t>[X VALUE]</a:t>
                    </a:fld>
                    <a:r>
                      <a:rPr lang="en-US" baseline="0"/>
                      <a:t>, </a:t>
                    </a:r>
                    <a:fld id="{EF502EEE-8F69-416F-8257-0D77634D9620}" type="YVALUE">
                      <a:rPr lang="en-US" baseline="0"/>
                      <a:pPr>
                        <a:defRPr/>
                      </a:pPr>
                      <a:t>[Y 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237510936132983"/>
                      <c:h val="0.1388196267133274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5E8-43F9-A260-A095AF506F69}"/>
                </c:ext>
              </c:extLst>
            </c:dLbl>
            <c:dLbl>
              <c:idx val="3"/>
              <c:layout>
                <c:manualLayout>
                  <c:x val="-1.5277777777777777E-2"/>
                  <c:y val="-2.7777595508894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0BF6184-63DF-4636-97F4-2776413B3E9D}" type="CELLRANGE">
                      <a:rPr lang="en-US" baseline="0"/>
                      <a:pPr>
                        <a:defRPr/>
                      </a:pPr>
                      <a:t>[CELLRANGE]</a:t>
                    </a:fld>
                    <a:r>
                      <a:rPr lang="en-US" baseline="0"/>
                      <a:t>, </a:t>
                    </a:r>
                    <a:fld id="{FFBABE78-D2C7-4DAC-A69C-FD0DC90FA58E}" type="XVALUE">
                      <a:rPr lang="en-US" baseline="0"/>
                      <a:pPr>
                        <a:defRPr/>
                      </a:pPr>
                      <a:t>[X VALUE]</a:t>
                    </a:fld>
                    <a:r>
                      <a:rPr lang="en-US" baseline="0"/>
                      <a:t>, </a:t>
                    </a:r>
                    <a:fld id="{41F70130-123A-4ABC-81A8-EC7FC312CB46}" type="YVALUE">
                      <a:rPr lang="en-US" baseline="0"/>
                      <a:pPr>
                        <a:defRPr/>
                      </a:pPr>
                      <a:t>[Y 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22222222222221"/>
                      <c:h val="0.1480788859725867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5E8-43F9-A260-A095AF506F6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B358356-F9A1-4DD4-A0FD-14F331968C4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D8E404C-8B81-4069-A2AA-0589856247C2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2E998094-DCD5-4359-AF93-0D1C46316A3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3B6-4E2C-A61E-FD947323B8A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14A6F1A-6090-42EB-92B8-841A330491B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ED3C534-503E-4106-B8B4-2B28CC006356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D5719508-69BE-4282-A167-53BE5A47E51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3B6-4E2C-A61E-FD947323B8A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81008A2-0EFF-4C65-B867-A7A0758BB22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75CE413-5685-4EEE-ABEC-530E3B63E7D0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02551565-E316-41B5-870D-E2C0364B859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3B6-4E2C-A61E-FD947323B8A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016F9DF-0F4C-421C-9A0A-A0EF2160222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213C3F9-D18E-4801-A57C-C50097C9DBC6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F782909B-B25E-457E-A1B2-AC3866BC763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3B6-4E2C-A61E-FD947323B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Data!$C$41:$C$48</c:f>
              <c:numCache>
                <c:formatCode>0%</c:formatCode>
                <c:ptCount val="8"/>
                <c:pt idx="0">
                  <c:v>0.26742525195298478</c:v>
                </c:pt>
                <c:pt idx="1">
                  <c:v>3.4854011662980092E-2</c:v>
                </c:pt>
                <c:pt idx="2">
                  <c:v>0.40404040404040403</c:v>
                </c:pt>
                <c:pt idx="3">
                  <c:v>0.10022026431718062</c:v>
                </c:pt>
                <c:pt idx="4">
                  <c:v>0.22642619642690062</c:v>
                </c:pt>
                <c:pt idx="5">
                  <c:v>-4.3848814229249009E-2</c:v>
                </c:pt>
                <c:pt idx="6">
                  <c:v>7.8060007502707363E-2</c:v>
                </c:pt>
                <c:pt idx="7">
                  <c:v>-0.32516121820176208</c:v>
                </c:pt>
              </c:numCache>
            </c:numRef>
          </c:xVal>
          <c:yVal>
            <c:numRef>
              <c:f>Data!$D$41:$D$48</c:f>
              <c:numCache>
                <c:formatCode>0.0</c:formatCode>
                <c:ptCount val="8"/>
                <c:pt idx="0">
                  <c:v>6.19</c:v>
                </c:pt>
                <c:pt idx="1">
                  <c:v>0.72</c:v>
                </c:pt>
                <c:pt idx="2">
                  <c:v>8.8000000000000007</c:v>
                </c:pt>
                <c:pt idx="3">
                  <c:v>0.94</c:v>
                </c:pt>
                <c:pt idx="4">
                  <c:v>14.67</c:v>
                </c:pt>
                <c:pt idx="5">
                  <c:v>10.119999999999999</c:v>
                </c:pt>
                <c:pt idx="6" formatCode="General">
                  <c:v>11.93</c:v>
                </c:pt>
                <c:pt idx="7" formatCode="General">
                  <c:v>8.98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Data!$B$41:$B$48</c15:f>
                <c15:dlblRangeCache>
                  <c:ptCount val="8"/>
                  <c:pt idx="0">
                    <c:v>ADP</c:v>
                  </c:pt>
                  <c:pt idx="1">
                    <c:v>Insperity</c:v>
                  </c:pt>
                  <c:pt idx="2">
                    <c:v>Paychex</c:v>
                  </c:pt>
                  <c:pt idx="3">
                    <c:v>Trinet</c:v>
                  </c:pt>
                  <c:pt idx="4">
                    <c:v>Paycom</c:v>
                  </c:pt>
                  <c:pt idx="5">
                    <c:v>Ceridian</c:v>
                  </c:pt>
                  <c:pt idx="6">
                    <c:v>Paylocity</c:v>
                  </c:pt>
                  <c:pt idx="7">
                    <c:v>Paycor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5E8-43F9-A260-A095AF506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4047"/>
        <c:axId val="2944463"/>
      </c:scatterChart>
      <c:valAx>
        <c:axId val="29440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Operating</a:t>
                </a:r>
                <a:r>
                  <a:rPr lang="en-US" baseline="0"/>
                  <a:t> </a:t>
                </a:r>
                <a:r>
                  <a:rPr lang="en-US"/>
                  <a:t>Margin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2944463"/>
        <c:crosses val="autoZero"/>
        <c:crossBetween val="midCat"/>
      </c:valAx>
      <c:valAx>
        <c:axId val="2944463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 Multiple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</c:title>
        <c:numFmt formatCode="0.0" sourceLinked="1"/>
        <c:majorTickMark val="none"/>
        <c:minorTickMark val="none"/>
        <c:tickLblPos val="nextTo"/>
        <c:crossAx val="2944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Operating</a:t>
            </a:r>
            <a:r>
              <a:rPr lang="en-US" baseline="0"/>
              <a:t> Margin vs. Insurance % of Total Revenuess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>
        <c:manualLayout>
          <c:layoutTarget val="inner"/>
          <c:xMode val="edge"/>
          <c:yMode val="edge"/>
          <c:x val="0.18502559055118109"/>
          <c:y val="0.25083333333333335"/>
          <c:w val="0.7564814085739282"/>
          <c:h val="0.5435958005249343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AF9C037-AC9E-4812-8F64-EEB1863C7867}" type="CELLRANGE">
                      <a:rPr lang="en-US"/>
                      <a:pPr/>
                      <a:t>[CELLRANGE]</a:t>
                    </a:fld>
                    <a:endParaRPr lang="en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AF7-4EBE-9A10-B751BCC37B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69F1C75-C22A-4604-AAE4-F2A7232313EF}" type="CELLRANGE">
                      <a:rPr lang="en-IL"/>
                      <a:pPr/>
                      <a:t>[CELLRANGE]</a:t>
                    </a:fld>
                    <a:endParaRPr lang="en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AF7-4EBE-9A10-B751BCC37B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3DB1DC8-2119-476B-9F2A-AE7BEB2DF1CA}" type="CELLRANGE">
                      <a:rPr lang="en-IL"/>
                      <a:pPr/>
                      <a:t>[CELLRANGE]</a:t>
                    </a:fld>
                    <a:endParaRPr lang="en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AF7-4EBE-9A10-B751BCC37B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E6C2E3B-09F2-44C5-9969-9F35A7753408}" type="CELLRANGE">
                      <a:rPr lang="en-IL"/>
                      <a:pPr/>
                      <a:t>[CELLRANGE]</a:t>
                    </a:fld>
                    <a:endParaRPr lang="en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AF7-4EBE-9A10-B751BCC37B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E4D74D3-39A8-4EB1-8F8E-52F1D1CCFC39}" type="CELLRANGE">
                      <a:rPr lang="en-IL"/>
                      <a:pPr/>
                      <a:t>[CELLRANGE]</a:t>
                    </a:fld>
                    <a:endParaRPr lang="en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AF7-4EBE-9A10-B751BCC37B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E55-4805-BAEE-6BC9272C7CE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E55-4805-BAEE-6BC9272C7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Data!$C$57:$C$63</c:f>
              <c:numCache>
                <c:formatCode>0%</c:formatCode>
                <c:ptCount val="7"/>
                <c:pt idx="0">
                  <c:v>0.1617526192737051</c:v>
                </c:pt>
                <c:pt idx="1">
                  <c:v>0.24402722880983749</c:v>
                </c:pt>
                <c:pt idx="2">
                  <c:v>0.85925110132158589</c:v>
                </c:pt>
                <c:pt idx="3">
                  <c:v>0</c:v>
                </c:pt>
                <c:pt idx="4">
                  <c:v>0.91106136155489981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Data!$D$57:$D$63</c:f>
              <c:numCache>
                <c:formatCode>0%</c:formatCode>
                <c:ptCount val="7"/>
                <c:pt idx="0">
                  <c:v>0.26742525195298478</c:v>
                </c:pt>
                <c:pt idx="1">
                  <c:v>0.40404040404040403</c:v>
                </c:pt>
                <c:pt idx="2">
                  <c:v>0.10022026431718062</c:v>
                </c:pt>
                <c:pt idx="3">
                  <c:v>0.22642619642690062</c:v>
                </c:pt>
                <c:pt idx="4">
                  <c:v>1.3025338353515735E-2</c:v>
                </c:pt>
                <c:pt idx="5">
                  <c:v>7.8060007502707363E-2</c:v>
                </c:pt>
                <c:pt idx="6">
                  <c:v>-0.32516121820176208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Data!$B$57:$B$61</c15:f>
                <c15:dlblRangeCache>
                  <c:ptCount val="5"/>
                  <c:pt idx="0">
                    <c:v>ADP</c:v>
                  </c:pt>
                  <c:pt idx="1">
                    <c:v>Paychex</c:v>
                  </c:pt>
                  <c:pt idx="2">
                    <c:v>Trinet</c:v>
                  </c:pt>
                  <c:pt idx="3">
                    <c:v>Paycom</c:v>
                  </c:pt>
                  <c:pt idx="4">
                    <c:v>Justworks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AF7-4EBE-9A10-B751BCC37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155807"/>
        <c:axId val="589150815"/>
      </c:scatterChart>
      <c:valAx>
        <c:axId val="5891558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Insurance &amp; PEO Revnues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589150815"/>
        <c:crosses val="autoZero"/>
        <c:crossBetween val="midCat"/>
      </c:valAx>
      <c:valAx>
        <c:axId val="5891508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Operating</a:t>
                </a:r>
                <a:r>
                  <a:rPr lang="en-US" baseline="0"/>
                  <a:t> Margin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2777777777777778E-2"/>
              <c:y val="0.34191345873432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5891558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107950</xdr:colOff>
      <xdr:row>34</xdr:row>
      <xdr:rowOff>127000</xdr:rowOff>
    </xdr:from>
    <xdr:to>
      <xdr:col>14</xdr:col>
      <xdr:colOff>304800</xdr:colOff>
      <xdr:row>51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972B8-28D5-4A1C-ABD9-1A10692711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457200</xdr:colOff>
      <xdr:row>53</xdr:row>
      <xdr:rowOff>139700</xdr:rowOff>
    </xdr:from>
    <xdr:to>
      <xdr:col>13</xdr:col>
      <xdr:colOff>381000</xdr:colOff>
      <xdr:row>65</xdr:row>
      <xdr:rowOff>120650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2C23356-AF12-B34F-C0FA-B40B67B37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ce.yahoo.com/quote/TNET/key-statistics?p=TNET" TargetMode="External"/><Relationship Id="rId13" Type="http://schemas.openxmlformats.org/officeDocument/2006/relationships/hyperlink" Target="https://s22.q4cdn.com/777643602/files/doc_financials/2021/ar/Ceridian-HCM-Holding-Inc.-2021-Annual-Report-(Final).pdf" TargetMode="External"/><Relationship Id="rId18" Type="http://schemas.openxmlformats.org/officeDocument/2006/relationships/hyperlink" Target="https://finance.yahoo.com/quote/PYCR/key-statistics?p=PYCR" TargetMode="External"/><Relationship Id="rId3" Type="http://schemas.openxmlformats.org/officeDocument/2006/relationships/hyperlink" Target="https://investor.paychex.com/sec-filings/annual-reports/content/0000950170-22-012734/0000950170-22-012734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mayafiles.tase.co.il/rpdf/1436001-1437000/P1436546-00.pdf" TargetMode="External"/><Relationship Id="rId12" Type="http://schemas.openxmlformats.org/officeDocument/2006/relationships/hyperlink" Target="https://finance.yahoo.com/quote/PAYC/key-statistics?p=PAYC" TargetMode="External"/><Relationship Id="rId17" Type="http://schemas.openxmlformats.org/officeDocument/2006/relationships/hyperlink" Target="https://investors.paycor.com/static-files/0aba7d66-4df0-4edd-aa0e-1c16cbd1e61c" TargetMode="External"/><Relationship Id="rId2" Type="http://schemas.openxmlformats.org/officeDocument/2006/relationships/hyperlink" Target="https://app.quotemedia.com/data/downloadFiling?webmasterId=102691&amp;ref=116445269&amp;type=PDF&amp;symbol=NSP&amp;companyName=Insperity+Inc.&amp;formType=10-K&amp;formDescription=Annual+report+pursuant+to+Section+13+or+15%28d%29&amp;dateFiled=2022-02-11&amp;CK=1000753" TargetMode="External"/><Relationship Id="rId16" Type="http://schemas.openxmlformats.org/officeDocument/2006/relationships/hyperlink" Target="https://finance.yahoo.com/quote/PCTY/key-statistics?p=PCTY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s201.q4cdn.com/761236765/files/doc_financials/2021/ar/185582_009_bmk-FINAL.pdf" TargetMode="External"/><Relationship Id="rId6" Type="http://schemas.openxmlformats.org/officeDocument/2006/relationships/hyperlink" Target="https://s23.q4cdn.com/483669984/files/doc_financials/2022/ar/2022-Form-10-K.pdf" TargetMode="External"/><Relationship Id="rId11" Type="http://schemas.openxmlformats.org/officeDocument/2006/relationships/hyperlink" Target="https://finance.yahoo.com/quote/ADP/key-statistics?p=ADP" TargetMode="External"/><Relationship Id="rId5" Type="http://schemas.openxmlformats.org/officeDocument/2006/relationships/hyperlink" Target="https://d18rn0p25nwr6d.cloudfront.net/CIK-0000937098/122bdf97-58a3-4049-860c-41b46941386e.pdf" TargetMode="External"/><Relationship Id="rId15" Type="http://schemas.openxmlformats.org/officeDocument/2006/relationships/hyperlink" Target="https://investors.paylocity.com/static-files/6597c2aa-fb3d-4d55-8bb5-3f7a7d973cbb" TargetMode="External"/><Relationship Id="rId10" Type="http://schemas.openxmlformats.org/officeDocument/2006/relationships/hyperlink" Target="https://finance.yahoo.com/quote/NSP/key-statistics?p=NSP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sec.gov/Archives/edgar/data/1623414/000162828021025176/justworkss-1.htm" TargetMode="External"/><Relationship Id="rId9" Type="http://schemas.openxmlformats.org/officeDocument/2006/relationships/hyperlink" Target="https://finance.yahoo.com/quote/PAYX/key-statistics?p=PAYX" TargetMode="External"/><Relationship Id="rId14" Type="http://schemas.openxmlformats.org/officeDocument/2006/relationships/hyperlink" Target="https://finance.yahoo.com/quote/CDAY/key-statistics?p=CDAY" TargetMode="Externa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3B1F9-0D73-4657-B93E-2A3BDACF86BE}">
  <dimension ref="A1:M63"/>
  <sheetViews>
    <sheetView showGridLines="0" tabSelected="1" zoomScaleNormal="100" workbookViewId="0">
      <pane ySplit="1" topLeftCell="A2" activePane="bottomLeft" state="frozen"/>
      <selection pane="bottomLeft" activeCell="E8" sqref="E8"/>
    </sheetView>
  </sheetViews>
  <sheetFormatPr defaultRowHeight="14.5" outlineLevelRow="2" x14ac:dyDescent="0.35"/>
  <cols>
    <col min="2" max="2" width="24" customWidth="1"/>
    <col min="3" max="12" width="10" style="4" customWidth="1"/>
  </cols>
  <sheetData>
    <row r="1" spans="1:13" x14ac:dyDescent="0.35">
      <c r="B1" s="2" t="s">
        <v>3</v>
      </c>
      <c r="C1" s="3" t="s">
        <v>16</v>
      </c>
      <c r="D1" s="3" t="s">
        <v>7</v>
      </c>
      <c r="E1" s="3" t="s">
        <v>0</v>
      </c>
      <c r="F1" s="3" t="s">
        <v>9</v>
      </c>
      <c r="G1" s="3" t="s">
        <v>22</v>
      </c>
      <c r="H1" s="3" t="s">
        <v>10</v>
      </c>
      <c r="I1" s="3" t="s">
        <v>52</v>
      </c>
      <c r="J1" s="3" t="s">
        <v>33</v>
      </c>
      <c r="K1" s="3" t="s">
        <v>55</v>
      </c>
      <c r="L1" s="3" t="s">
        <v>17</v>
      </c>
    </row>
    <row r="2" spans="1:13" x14ac:dyDescent="0.35">
      <c r="B2" t="s">
        <v>6</v>
      </c>
      <c r="C2" s="19">
        <v>44742</v>
      </c>
      <c r="D2" s="19">
        <v>44561</v>
      </c>
      <c r="E2" s="19">
        <v>44712</v>
      </c>
      <c r="F2" s="19">
        <v>44561</v>
      </c>
      <c r="G2" s="19">
        <v>44561</v>
      </c>
      <c r="H2" s="19">
        <v>44347</v>
      </c>
      <c r="I2" s="19">
        <v>44742</v>
      </c>
      <c r="J2" s="19">
        <v>44561</v>
      </c>
      <c r="K2" s="19">
        <v>44742</v>
      </c>
      <c r="L2" s="19">
        <v>44561</v>
      </c>
    </row>
    <row r="3" spans="1:13" x14ac:dyDescent="0.35">
      <c r="C3" s="5" t="s">
        <v>8</v>
      </c>
      <c r="D3" s="5" t="s">
        <v>8</v>
      </c>
      <c r="E3" s="5" t="s">
        <v>8</v>
      </c>
      <c r="F3" s="5" t="s">
        <v>8</v>
      </c>
      <c r="G3" s="5" t="s">
        <v>8</v>
      </c>
      <c r="H3" s="5" t="s">
        <v>8</v>
      </c>
      <c r="I3" s="5" t="s">
        <v>8</v>
      </c>
      <c r="J3" s="5" t="s">
        <v>8</v>
      </c>
      <c r="K3" s="5" t="s">
        <v>8</v>
      </c>
      <c r="L3" s="5" t="s">
        <v>8</v>
      </c>
    </row>
    <row r="4" spans="1:13" x14ac:dyDescent="0.35">
      <c r="D4" s="5"/>
      <c r="G4" s="5"/>
      <c r="J4" s="5"/>
      <c r="K4" s="5"/>
      <c r="L4" s="5"/>
    </row>
    <row r="5" spans="1:13" x14ac:dyDescent="0.35">
      <c r="B5" t="s">
        <v>1</v>
      </c>
      <c r="C5" s="6">
        <v>10505</v>
      </c>
      <c r="D5" s="6" t="s">
        <v>19</v>
      </c>
      <c r="E5" s="6">
        <v>3442.7</v>
      </c>
      <c r="F5" s="6">
        <v>639</v>
      </c>
      <c r="G5" s="6">
        <v>1036.691</v>
      </c>
      <c r="H5" s="6">
        <v>87.4</v>
      </c>
      <c r="I5" s="6">
        <v>847.69399999999996</v>
      </c>
      <c r="J5" s="6">
        <v>809.6</v>
      </c>
      <c r="K5" s="6">
        <v>429.387</v>
      </c>
      <c r="L5" s="6">
        <f>323495/3.2221/1000</f>
        <v>100.39880823065701</v>
      </c>
    </row>
    <row r="6" spans="1:13" x14ac:dyDescent="0.35">
      <c r="B6" t="s">
        <v>2</v>
      </c>
      <c r="C6" s="6">
        <v>2027.1</v>
      </c>
      <c r="D6" s="6" t="s">
        <v>19</v>
      </c>
      <c r="E6" s="6">
        <v>1111.3</v>
      </c>
      <c r="F6" s="6">
        <v>3901</v>
      </c>
      <c r="G6" s="6">
        <v>0</v>
      </c>
      <c r="H6" s="6">
        <v>895.3</v>
      </c>
      <c r="I6" s="6">
        <v>0</v>
      </c>
      <c r="J6" s="6">
        <v>0</v>
      </c>
      <c r="K6" s="6">
        <v>0</v>
      </c>
      <c r="L6" s="6">
        <v>0</v>
      </c>
    </row>
    <row r="7" spans="1:13" x14ac:dyDescent="0.35">
      <c r="B7" s="1" t="s">
        <v>25</v>
      </c>
      <c r="C7" s="8">
        <f>SUM(C5:C6)</f>
        <v>12532.1</v>
      </c>
      <c r="D7" s="8">
        <v>4973</v>
      </c>
      <c r="E7" s="8">
        <f t="shared" ref="E7:L7" si="0">SUM(E5:E6)</f>
        <v>4554</v>
      </c>
      <c r="F7" s="8">
        <f t="shared" si="0"/>
        <v>4540</v>
      </c>
      <c r="G7" s="8">
        <f t="shared" si="0"/>
        <v>1036.691</v>
      </c>
      <c r="H7" s="8">
        <f t="shared" si="0"/>
        <v>982.69999999999993</v>
      </c>
      <c r="I7" s="8">
        <f t="shared" si="0"/>
        <v>847.69399999999996</v>
      </c>
      <c r="J7" s="8">
        <f>SUM(J5:J6)</f>
        <v>809.6</v>
      </c>
      <c r="K7" s="8">
        <f>SUM(K5:K6)</f>
        <v>429.387</v>
      </c>
      <c r="L7" s="8">
        <f t="shared" si="0"/>
        <v>100.39880823065701</v>
      </c>
    </row>
    <row r="8" spans="1:13" x14ac:dyDescent="0.35">
      <c r="C8" s="6"/>
      <c r="D8" s="6"/>
      <c r="E8" s="6"/>
      <c r="F8" s="6"/>
      <c r="G8" s="6"/>
      <c r="H8" s="6"/>
      <c r="I8" s="6"/>
      <c r="J8" s="6"/>
      <c r="K8" s="6"/>
      <c r="L8" s="6"/>
    </row>
    <row r="9" spans="1:13" hidden="1" outlineLevel="2" x14ac:dyDescent="0.35">
      <c r="B9" t="s">
        <v>12</v>
      </c>
      <c r="C9" s="6">
        <f>9461.9-(3514.4)</f>
        <v>5947.5</v>
      </c>
      <c r="D9" s="6">
        <f>D7-820.102</f>
        <v>4152.8980000000001</v>
      </c>
      <c r="E9" s="6">
        <v>1356.3</v>
      </c>
      <c r="F9" s="6">
        <v>3339</v>
      </c>
      <c r="G9" s="6">
        <v>161.886</v>
      </c>
      <c r="H9" s="6">
        <v>876.6</v>
      </c>
      <c r="I9" s="6">
        <v>287.00200000000001</v>
      </c>
      <c r="J9" s="6">
        <v>262.39999999999998</v>
      </c>
      <c r="K9" s="6">
        <v>168.18799999999999</v>
      </c>
      <c r="L9" s="6"/>
    </row>
    <row r="10" spans="1:13" hidden="1" outlineLevel="2" x14ac:dyDescent="0.35">
      <c r="B10" s="11" t="s">
        <v>11</v>
      </c>
      <c r="C10" s="10">
        <f t="shared" ref="C10:I10" si="1">1-C9/C7</f>
        <v>0.52541872471493201</v>
      </c>
      <c r="D10" s="10">
        <f t="shared" si="1"/>
        <v>0.16491091896239696</v>
      </c>
      <c r="E10" s="10">
        <f t="shared" si="1"/>
        <v>0.70217391304347831</v>
      </c>
      <c r="F10" s="10">
        <f t="shared" si="1"/>
        <v>0.26453744493392073</v>
      </c>
      <c r="G10" s="10">
        <f t="shared" si="1"/>
        <v>0.8438435367915802</v>
      </c>
      <c r="H10" s="10">
        <f t="shared" si="1"/>
        <v>0.1079678436959397</v>
      </c>
      <c r="I10" s="10">
        <f t="shared" si="1"/>
        <v>0.66143207336609677</v>
      </c>
      <c r="J10" s="10">
        <f>1-J9/J7</f>
        <v>0.6758893280632412</v>
      </c>
      <c r="K10" s="10">
        <f>1-K9/K7</f>
        <v>0.60830672563445098</v>
      </c>
      <c r="L10" s="10"/>
    </row>
    <row r="11" spans="1:13" hidden="1" outlineLevel="2" x14ac:dyDescent="0.35"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3" collapsed="1" x14ac:dyDescent="0.35">
      <c r="A12" s="24"/>
      <c r="B12" s="24" t="s">
        <v>18</v>
      </c>
      <c r="C12" s="25">
        <f>C13*C6</f>
        <v>318.44663793569794</v>
      </c>
      <c r="D12" s="25" t="s">
        <v>19</v>
      </c>
      <c r="E12" s="25">
        <v>405.2</v>
      </c>
      <c r="F12" s="25">
        <v>3339</v>
      </c>
      <c r="G12" s="25">
        <v>0</v>
      </c>
      <c r="H12" s="25">
        <v>842.9</v>
      </c>
      <c r="I12" s="25">
        <v>0</v>
      </c>
      <c r="J12" s="25">
        <v>0</v>
      </c>
      <c r="K12" s="25">
        <v>0</v>
      </c>
      <c r="L12" s="25">
        <v>0</v>
      </c>
      <c r="M12" s="24"/>
    </row>
    <row r="13" spans="1:13" ht="29" x14ac:dyDescent="0.35">
      <c r="A13" s="24"/>
      <c r="B13" s="26" t="s">
        <v>24</v>
      </c>
      <c r="C13" s="27">
        <f>871.2/5545.7</f>
        <v>0.15709468597291595</v>
      </c>
      <c r="D13" s="28" t="s">
        <v>19</v>
      </c>
      <c r="E13" s="28">
        <f>1-E12/E6</f>
        <v>0.63538198506253929</v>
      </c>
      <c r="F13" s="28">
        <f>1-F12/F6</f>
        <v>0.14406562419892333</v>
      </c>
      <c r="G13" s="28" t="s">
        <v>19</v>
      </c>
      <c r="H13" s="28">
        <f>1-H12/H6</f>
        <v>5.8527867753825458E-2</v>
      </c>
      <c r="I13" s="28" t="s">
        <v>19</v>
      </c>
      <c r="J13" s="28" t="s">
        <v>19</v>
      </c>
      <c r="K13" s="28" t="s">
        <v>19</v>
      </c>
      <c r="L13" s="28" t="s">
        <v>19</v>
      </c>
      <c r="M13" s="24"/>
    </row>
    <row r="14" spans="1:13" x14ac:dyDescent="0.35">
      <c r="A14" s="24"/>
      <c r="B14" s="24"/>
      <c r="C14" s="25"/>
      <c r="D14" s="25"/>
      <c r="E14" s="25"/>
      <c r="F14" s="25"/>
      <c r="G14" s="25"/>
      <c r="H14" s="29"/>
      <c r="I14" s="29"/>
      <c r="J14" s="25"/>
      <c r="K14" s="25"/>
      <c r="L14" s="25"/>
      <c r="M14" s="24"/>
    </row>
    <row r="15" spans="1:13" x14ac:dyDescent="0.35">
      <c r="A15" s="24"/>
      <c r="B15" s="30" t="s">
        <v>15</v>
      </c>
      <c r="C15" s="16">
        <v>3351.4000000000005</v>
      </c>
      <c r="D15" s="16">
        <v>173.32900000000001</v>
      </c>
      <c r="E15" s="16">
        <v>1840</v>
      </c>
      <c r="F15" s="16">
        <v>455</v>
      </c>
      <c r="G15" s="16">
        <v>234.73400000000004</v>
      </c>
      <c r="H15" s="16">
        <v>12.799999999999912</v>
      </c>
      <c r="I15" s="16">
        <v>66.171000000000006</v>
      </c>
      <c r="J15" s="16">
        <v>-35.5</v>
      </c>
      <c r="K15" s="16">
        <v>-139.62</v>
      </c>
      <c r="L15" s="16">
        <v>28.657086992954902</v>
      </c>
      <c r="M15" s="24"/>
    </row>
    <row r="16" spans="1:13" x14ac:dyDescent="0.35">
      <c r="A16" s="24"/>
      <c r="B16" s="3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24"/>
    </row>
    <row r="17" spans="1:13" x14ac:dyDescent="0.35">
      <c r="A17" s="24"/>
      <c r="B17" s="31" t="s">
        <v>32</v>
      </c>
      <c r="C17" s="17">
        <f>C15/C7</f>
        <v>0.26742525195298478</v>
      </c>
      <c r="D17" s="17">
        <f>D15/D7</f>
        <v>3.4854011662980092E-2</v>
      </c>
      <c r="E17" s="17">
        <f>E15/E7</f>
        <v>0.40404040404040403</v>
      </c>
      <c r="F17" s="17">
        <f>F15/F7</f>
        <v>0.10022026431718062</v>
      </c>
      <c r="G17" s="17">
        <f>G15/G7</f>
        <v>0.22642619642690062</v>
      </c>
      <c r="H17" s="17">
        <f>H15/H7</f>
        <v>1.3025338353515735E-2</v>
      </c>
      <c r="I17" s="17">
        <f>I15/I7</f>
        <v>7.8060007502707363E-2</v>
      </c>
      <c r="J17" s="17">
        <f>J15/J7</f>
        <v>-4.3848814229249009E-2</v>
      </c>
      <c r="K17" s="17">
        <f>K15/K7</f>
        <v>-0.32516121820176208</v>
      </c>
      <c r="L17" s="17">
        <f>L15/L7</f>
        <v>0.28543254146122815</v>
      </c>
      <c r="M17" s="24"/>
    </row>
    <row r="18" spans="1:13" ht="29" x14ac:dyDescent="0.35">
      <c r="A18" s="24"/>
      <c r="B18" s="32" t="s">
        <v>30</v>
      </c>
      <c r="C18" s="33">
        <f>C6/C7</f>
        <v>0.1617526192737051</v>
      </c>
      <c r="D18" s="33" t="s">
        <v>19</v>
      </c>
      <c r="E18" s="33">
        <f>E6/E7</f>
        <v>0.24402722880983749</v>
      </c>
      <c r="F18" s="33">
        <f>F6/F7</f>
        <v>0.85925110132158589</v>
      </c>
      <c r="G18" s="33">
        <f>G6/G7</f>
        <v>0</v>
      </c>
      <c r="H18" s="33">
        <f>H6/H7</f>
        <v>0.91106136155489981</v>
      </c>
      <c r="I18" s="33">
        <f>I6/I7</f>
        <v>0</v>
      </c>
      <c r="J18" s="33">
        <f>J6/J7</f>
        <v>0</v>
      </c>
      <c r="K18" s="33">
        <f>K6/K7</f>
        <v>0</v>
      </c>
      <c r="L18" s="33">
        <f>L6/L7</f>
        <v>0</v>
      </c>
      <c r="M18" s="24"/>
    </row>
    <row r="19" spans="1:13" x14ac:dyDescent="0.35">
      <c r="A19" s="24"/>
      <c r="B19" s="2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24"/>
    </row>
    <row r="20" spans="1:13" ht="29" x14ac:dyDescent="0.35">
      <c r="B20" s="12" t="s">
        <v>20</v>
      </c>
      <c r="C20" s="13" t="b">
        <f>IF(C13="N/A","N/A",C17&lt;C13)</f>
        <v>0</v>
      </c>
      <c r="D20" s="13" t="str">
        <f>IF(D13="N/A","N/A",D17&lt;D13)</f>
        <v>N/A</v>
      </c>
      <c r="E20" s="13" t="b">
        <f>IF(E13="N/A","N/A",E17&lt;E13)</f>
        <v>1</v>
      </c>
      <c r="F20" s="13" t="b">
        <f>IF(F13="N/A","N/A",F17&lt;F13)</f>
        <v>1</v>
      </c>
      <c r="G20" s="13" t="str">
        <f>IF(G13="N/A","N/A",G17&lt;G13)</f>
        <v>N/A</v>
      </c>
      <c r="H20" s="13" t="b">
        <f>IF(H13="N/A","N/A",H17&lt;H13)</f>
        <v>1</v>
      </c>
      <c r="I20" s="13" t="str">
        <f>IF(I13="N/A","N/A",I17&lt;I13)</f>
        <v>N/A</v>
      </c>
      <c r="J20" s="13" t="str">
        <f>IF(J13="N/A","N/A",J17&lt;J13)</f>
        <v>N/A</v>
      </c>
      <c r="K20" s="13" t="str">
        <f>IF(K13="N/A","N/A",K17&lt;K13)</f>
        <v>N/A</v>
      </c>
      <c r="L20" s="13" t="str">
        <f>IF(L13="N/A","N/A",L17&lt;L13)</f>
        <v>N/A</v>
      </c>
    </row>
    <row r="22" spans="1:13" x14ac:dyDescent="0.35">
      <c r="B22" t="s">
        <v>13</v>
      </c>
      <c r="C22" s="6">
        <v>111000</v>
      </c>
      <c r="D22" s="13" t="s">
        <v>19</v>
      </c>
      <c r="E22" s="6">
        <v>66000</v>
      </c>
      <c r="F22" s="13" t="s">
        <v>19</v>
      </c>
      <c r="G22" s="6">
        <v>17703</v>
      </c>
      <c r="H22" s="6">
        <v>7861</v>
      </c>
      <c r="I22" s="6">
        <v>33300</v>
      </c>
      <c r="J22" s="6">
        <v>5434</v>
      </c>
      <c r="K22" s="6">
        <v>29000</v>
      </c>
      <c r="L22" s="6">
        <v>4200</v>
      </c>
    </row>
    <row r="23" spans="1:13" x14ac:dyDescent="0.35">
      <c r="B23" t="s">
        <v>4</v>
      </c>
      <c r="C23" s="6">
        <v>25000000</v>
      </c>
      <c r="D23" s="6">
        <v>268978</v>
      </c>
      <c r="E23" s="6">
        <v>1977000</v>
      </c>
      <c r="F23" s="6">
        <v>365000</v>
      </c>
      <c r="G23" s="13" t="s">
        <v>19</v>
      </c>
      <c r="H23" s="6">
        <v>118916</v>
      </c>
      <c r="I23" s="13" t="s">
        <v>19</v>
      </c>
      <c r="J23" s="6">
        <v>5100000</v>
      </c>
      <c r="K23" s="6">
        <v>2300000</v>
      </c>
      <c r="L23" s="6">
        <v>1200000</v>
      </c>
    </row>
    <row r="24" spans="1:13" x14ac:dyDescent="0.35">
      <c r="B24" t="s">
        <v>14</v>
      </c>
      <c r="C24" s="9">
        <f>IFERROR(C23/C22,"N/A")</f>
        <v>225.22522522522522</v>
      </c>
      <c r="D24" s="9" t="str">
        <f t="shared" ref="D24:L24" si="2">IFERROR(D23/D22,"N/A")</f>
        <v>N/A</v>
      </c>
      <c r="E24" s="9">
        <f t="shared" si="2"/>
        <v>29.954545454545453</v>
      </c>
      <c r="F24" s="9" t="str">
        <f t="shared" si="2"/>
        <v>N/A</v>
      </c>
      <c r="G24" s="9" t="str">
        <f t="shared" si="2"/>
        <v>N/A</v>
      </c>
      <c r="H24" s="9">
        <f t="shared" si="2"/>
        <v>15.127337488869101</v>
      </c>
      <c r="I24" s="9" t="str">
        <f t="shared" si="2"/>
        <v>N/A</v>
      </c>
      <c r="J24" s="9">
        <f t="shared" si="2"/>
        <v>938.53514906146484</v>
      </c>
      <c r="K24" s="9">
        <f t="shared" si="2"/>
        <v>79.310344827586206</v>
      </c>
      <c r="L24" s="9">
        <f t="shared" si="2"/>
        <v>285.71428571428572</v>
      </c>
    </row>
    <row r="26" spans="1:13" x14ac:dyDescent="0.35">
      <c r="B26" t="s">
        <v>5</v>
      </c>
      <c r="C26" s="6">
        <v>60000</v>
      </c>
      <c r="D26" s="6">
        <v>3600</v>
      </c>
      <c r="E26" s="6">
        <v>16000</v>
      </c>
      <c r="F26" s="6">
        <v>2800</v>
      </c>
      <c r="G26" s="6">
        <v>5385</v>
      </c>
      <c r="H26" s="6">
        <v>768</v>
      </c>
      <c r="I26" s="6">
        <v>5300</v>
      </c>
      <c r="J26" s="20">
        <v>7462</v>
      </c>
      <c r="K26" s="20">
        <v>2300</v>
      </c>
      <c r="L26" s="13" t="s">
        <v>19</v>
      </c>
    </row>
    <row r="27" spans="1:13" x14ac:dyDescent="0.35">
      <c r="B27" t="s">
        <v>21</v>
      </c>
      <c r="C27" s="14">
        <f>C7/C26</f>
        <v>0.20886833333333335</v>
      </c>
      <c r="D27" s="14">
        <f>D7/D26</f>
        <v>1.381388888888889</v>
      </c>
      <c r="E27" s="14">
        <f>E7/E26</f>
        <v>0.28462500000000002</v>
      </c>
      <c r="F27" s="14">
        <f>F7/F26</f>
        <v>1.6214285714285714</v>
      </c>
      <c r="G27" s="14">
        <f>G7/G26</f>
        <v>0.19251457753017642</v>
      </c>
      <c r="H27" s="14">
        <f>H7/H26</f>
        <v>1.2795572916666667</v>
      </c>
      <c r="I27" s="14">
        <f>I7/I26</f>
        <v>0.1599422641509434</v>
      </c>
      <c r="J27" s="14">
        <f>J7/J26</f>
        <v>0.10849638166711338</v>
      </c>
      <c r="K27" s="14">
        <f>K7/K26</f>
        <v>0.18668999999999999</v>
      </c>
      <c r="L27" s="13" t="s">
        <v>19</v>
      </c>
    </row>
    <row r="28" spans="1:13" x14ac:dyDescent="0.35">
      <c r="B28" t="s">
        <v>23</v>
      </c>
      <c r="C28" s="15">
        <f>C22/C26</f>
        <v>1.85</v>
      </c>
      <c r="D28" s="13" t="s">
        <v>19</v>
      </c>
      <c r="E28" s="15">
        <f>E22/E26</f>
        <v>4.125</v>
      </c>
      <c r="F28" s="13" t="s">
        <v>19</v>
      </c>
      <c r="G28" s="15">
        <f>G22/G26</f>
        <v>3.2874651810584958</v>
      </c>
      <c r="H28" s="15">
        <f>H22/H26</f>
        <v>10.235677083333334</v>
      </c>
      <c r="I28" s="15">
        <f>I22/I26</f>
        <v>6.283018867924528</v>
      </c>
      <c r="J28" s="15">
        <f>J22/J26</f>
        <v>0.72822299651567945</v>
      </c>
      <c r="K28" s="15">
        <f>K22/K26</f>
        <v>12.608695652173912</v>
      </c>
      <c r="L28" s="13" t="s">
        <v>19</v>
      </c>
    </row>
    <row r="30" spans="1:13" x14ac:dyDescent="0.35">
      <c r="B30" t="s">
        <v>26</v>
      </c>
      <c r="C30" s="15">
        <v>6.19</v>
      </c>
      <c r="D30" s="15">
        <v>0.72</v>
      </c>
      <c r="E30" s="15">
        <v>8.8000000000000007</v>
      </c>
      <c r="F30" s="15">
        <v>0.94</v>
      </c>
      <c r="G30" s="15">
        <v>14.67</v>
      </c>
      <c r="H30" s="13" t="s">
        <v>19</v>
      </c>
      <c r="I30" s="13">
        <v>11.93</v>
      </c>
      <c r="J30" s="13">
        <v>10.119999999999999</v>
      </c>
      <c r="K30" s="13">
        <v>8.98</v>
      </c>
      <c r="L30" s="13" t="s">
        <v>19</v>
      </c>
    </row>
    <row r="31" spans="1:13" x14ac:dyDescent="0.35">
      <c r="B31" t="s">
        <v>27</v>
      </c>
      <c r="C31" s="5" t="s">
        <v>8</v>
      </c>
      <c r="D31" s="5" t="s">
        <v>8</v>
      </c>
      <c r="E31" s="5" t="s">
        <v>8</v>
      </c>
      <c r="F31" s="5" t="s">
        <v>8</v>
      </c>
      <c r="G31" s="5" t="s">
        <v>8</v>
      </c>
      <c r="I31" s="5" t="s">
        <v>8</v>
      </c>
      <c r="J31" s="5" t="s">
        <v>8</v>
      </c>
      <c r="K31" s="5" t="s">
        <v>8</v>
      </c>
    </row>
    <row r="40" spans="2:5" ht="29" x14ac:dyDescent="0.35">
      <c r="B40" s="2" t="s">
        <v>28</v>
      </c>
      <c r="C40" s="18" t="s">
        <v>32</v>
      </c>
      <c r="D40" s="18" t="s">
        <v>57</v>
      </c>
      <c r="E40" s="18" t="s">
        <v>29</v>
      </c>
    </row>
    <row r="41" spans="2:5" x14ac:dyDescent="0.35">
      <c r="B41" t="str">
        <f t="array" ref="B41:B45">TRANSPOSE(C1:G1)</f>
        <v>ADP</v>
      </c>
      <c r="C41" s="7">
        <f t="array" ref="C41:C45">TRANSPOSE(C17:G17)</f>
        <v>0.26742525195298478</v>
      </c>
      <c r="D41" s="15">
        <f t="array" ref="D41:D45">TRANSPOSE(C30:G30)</f>
        <v>6.19</v>
      </c>
      <c r="E41" s="9">
        <v>99</v>
      </c>
    </row>
    <row r="42" spans="2:5" x14ac:dyDescent="0.35">
      <c r="B42" t="str">
        <v>Insperity</v>
      </c>
      <c r="C42" s="7">
        <v>3.4854011662980092E-2</v>
      </c>
      <c r="D42" s="15">
        <v>0.72</v>
      </c>
      <c r="E42" s="9">
        <v>4.2</v>
      </c>
    </row>
    <row r="43" spans="2:5" x14ac:dyDescent="0.35">
      <c r="B43" t="str">
        <v>Paychex</v>
      </c>
      <c r="C43" s="7">
        <v>0.40404040404040403</v>
      </c>
      <c r="D43" s="15">
        <v>8.8000000000000007</v>
      </c>
      <c r="E43" s="9">
        <v>41.5</v>
      </c>
    </row>
    <row r="44" spans="2:5" x14ac:dyDescent="0.35">
      <c r="B44" t="str">
        <v>Trinet</v>
      </c>
      <c r="C44" s="7">
        <v>0.10022026431718062</v>
      </c>
      <c r="D44" s="15">
        <v>0.94</v>
      </c>
      <c r="E44" s="9">
        <v>4.5999999999999996</v>
      </c>
    </row>
    <row r="45" spans="2:5" x14ac:dyDescent="0.35">
      <c r="B45" t="str">
        <v>Paycom</v>
      </c>
      <c r="C45" s="7">
        <v>0.22642619642690062</v>
      </c>
      <c r="D45" s="15">
        <v>14.67</v>
      </c>
      <c r="E45" s="9">
        <v>19.2</v>
      </c>
    </row>
    <row r="46" spans="2:5" x14ac:dyDescent="0.35">
      <c r="B46" t="str">
        <f>J1</f>
        <v>Ceridian</v>
      </c>
      <c r="C46" s="7">
        <f>J17</f>
        <v>-4.3848814229249009E-2</v>
      </c>
      <c r="D46" s="15">
        <f>J30</f>
        <v>10.119999999999999</v>
      </c>
      <c r="E46" s="9">
        <v>11.22</v>
      </c>
    </row>
    <row r="47" spans="2:5" x14ac:dyDescent="0.35">
      <c r="B47" t="str">
        <f>I1</f>
        <v>Paylocity</v>
      </c>
      <c r="C47" s="35">
        <f>I17</f>
        <v>7.8060007502707363E-2</v>
      </c>
      <c r="D47" s="4">
        <f>I30</f>
        <v>11.93</v>
      </c>
      <c r="E47" s="9">
        <v>11.01</v>
      </c>
    </row>
    <row r="48" spans="2:5" x14ac:dyDescent="0.35">
      <c r="B48" t="str">
        <f>K1</f>
        <v>Paycor</v>
      </c>
      <c r="C48" s="35">
        <f>K17</f>
        <v>-0.32516121820176208</v>
      </c>
      <c r="D48" s="4">
        <v>8.98</v>
      </c>
      <c r="E48" s="9">
        <v>4.16</v>
      </c>
    </row>
    <row r="49" spans="2:5" ht="15" thickBot="1" x14ac:dyDescent="0.4">
      <c r="B49" s="36" t="s">
        <v>56</v>
      </c>
      <c r="C49" s="37"/>
      <c r="D49" s="37"/>
      <c r="E49" s="38">
        <f>SUM(E41:E48)</f>
        <v>194.88999999999996</v>
      </c>
    </row>
    <row r="56" spans="2:5" ht="58" x14ac:dyDescent="0.35">
      <c r="B56" s="2" t="s">
        <v>28</v>
      </c>
      <c r="C56" s="18" t="s">
        <v>31</v>
      </c>
      <c r="D56" s="18" t="s">
        <v>32</v>
      </c>
    </row>
    <row r="57" spans="2:5" x14ac:dyDescent="0.35">
      <c r="B57" t="str">
        <f>C1</f>
        <v>ADP</v>
      </c>
      <c r="C57" s="7">
        <f>C18</f>
        <v>0.1617526192737051</v>
      </c>
      <c r="D57" s="7">
        <f>C17</f>
        <v>0.26742525195298478</v>
      </c>
    </row>
    <row r="58" spans="2:5" x14ac:dyDescent="0.35">
      <c r="B58" t="str">
        <f>E1</f>
        <v>Paychex</v>
      </c>
      <c r="C58" s="7">
        <f>E18</f>
        <v>0.24402722880983749</v>
      </c>
      <c r="D58" s="7">
        <f>E17</f>
        <v>0.40404040404040403</v>
      </c>
    </row>
    <row r="59" spans="2:5" x14ac:dyDescent="0.35">
      <c r="B59" t="str">
        <f>F1</f>
        <v>Trinet</v>
      </c>
      <c r="C59" s="7">
        <f>F18</f>
        <v>0.85925110132158589</v>
      </c>
      <c r="D59" s="7">
        <f>F17</f>
        <v>0.10022026431718062</v>
      </c>
    </row>
    <row r="60" spans="2:5" x14ac:dyDescent="0.35">
      <c r="B60" t="str">
        <f>G1</f>
        <v>Paycom</v>
      </c>
      <c r="C60" s="7">
        <f>G18</f>
        <v>0</v>
      </c>
      <c r="D60" s="7">
        <f>G17</f>
        <v>0.22642619642690062</v>
      </c>
    </row>
    <row r="61" spans="2:5" x14ac:dyDescent="0.35">
      <c r="B61" t="str">
        <f>H1</f>
        <v>Justworks</v>
      </c>
      <c r="C61" s="7">
        <f>H18</f>
        <v>0.91106136155489981</v>
      </c>
      <c r="D61" s="7">
        <f>H17</f>
        <v>1.3025338353515735E-2</v>
      </c>
    </row>
    <row r="62" spans="2:5" x14ac:dyDescent="0.35">
      <c r="B62" t="str">
        <f>I1</f>
        <v>Paylocity</v>
      </c>
      <c r="C62" s="7">
        <f>I18</f>
        <v>0</v>
      </c>
      <c r="D62" s="7">
        <f>I17</f>
        <v>7.8060007502707363E-2</v>
      </c>
    </row>
    <row r="63" spans="2:5" x14ac:dyDescent="0.35">
      <c r="B63" t="str">
        <f>K1</f>
        <v>Paycor</v>
      </c>
      <c r="C63" s="7">
        <f>K18</f>
        <v>0</v>
      </c>
      <c r="D63" s="7">
        <f>K17</f>
        <v>-0.32516121820176208</v>
      </c>
    </row>
  </sheetData>
  <hyperlinks>
    <hyperlink ref="G3" r:id="rId1" xr:uid="{97ED6AEB-EA1C-4663-9AA3-957AAB4144A8}"/>
    <hyperlink ref="D3" r:id="rId2" xr:uid="{9A8ECF46-43DB-4DF6-88E3-D7FDDD59F5F7}"/>
    <hyperlink ref="E3" r:id="rId3" xr:uid="{4F482383-E9D7-482C-A96E-A404717E9FBB}"/>
    <hyperlink ref="H3" r:id="rId4" xr:uid="{CEF0C7AD-7A03-41C5-A7EB-D0FCC43F1122}"/>
    <hyperlink ref="F3" r:id="rId5" xr:uid="{5EF7CA16-E1E9-4E8D-8B68-298F9288CCC3}"/>
    <hyperlink ref="C3" r:id="rId6" xr:uid="{660D7B60-8AD8-45BA-AE89-8CA65421A164}"/>
    <hyperlink ref="L3" r:id="rId7" xr:uid="{77ABE4A4-E097-4277-958C-81625C24BE58}"/>
    <hyperlink ref="F31" r:id="rId8" xr:uid="{FA8E7362-69C0-4613-A132-C52333CCC12F}"/>
    <hyperlink ref="E31" r:id="rId9" xr:uid="{13FC980B-CA04-4B1F-B8E3-F2787702421E}"/>
    <hyperlink ref="D31" r:id="rId10" xr:uid="{64206DFF-F073-4F9F-9ED6-BC784728E5CA}"/>
    <hyperlink ref="C31" r:id="rId11" xr:uid="{96E5C2CE-7463-49A0-8766-2F77363A8153}"/>
    <hyperlink ref="G31" r:id="rId12" xr:uid="{5B83411B-E583-4539-8005-D092CB660140}"/>
    <hyperlink ref="J3" r:id="rId13" xr:uid="{FA46E1B8-0811-4367-BCD1-12ABA5CBAEB3}"/>
    <hyperlink ref="J31" r:id="rId14" xr:uid="{25319198-970A-478C-9FA2-A92F18248439}"/>
    <hyperlink ref="I3" r:id="rId15" xr:uid="{E74E1651-F09E-4AB5-98F2-5FB28E29D514}"/>
    <hyperlink ref="I31" r:id="rId16" xr:uid="{94BFE972-98F1-474E-8274-14C0631049D5}"/>
    <hyperlink ref="K3" r:id="rId17" xr:uid="{12C2A5B7-98FE-4036-A724-AB791DE23B97}"/>
    <hyperlink ref="K31" r:id="rId18" xr:uid="{9396DF6F-BD08-4151-92C5-F4454DED57B2}"/>
  </hyperlinks>
  <pageMargins left="0.7" right="0.7" top="0.75" bottom="0.75" header="0.3" footer="0.3"/>
  <pageSetup orientation="portrait" r:id="rId19"/>
  <drawing r:id="rId20"/>
  <legacy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1794-BCDE-4845-9D3D-D197E8C49915}">
  <dimension ref="B2:H8"/>
  <sheetViews>
    <sheetView showGridLines="0" workbookViewId="0">
      <selection activeCell="C8" sqref="C8"/>
    </sheetView>
  </sheetViews>
  <sheetFormatPr defaultRowHeight="14.5" x14ac:dyDescent="0.35"/>
  <cols>
    <col min="2" max="2" width="13.54296875" customWidth="1"/>
    <col min="3" max="3" width="14.6328125" customWidth="1"/>
    <col min="4" max="4" width="17.81640625" customWidth="1"/>
    <col min="5" max="5" width="11.26953125" customWidth="1"/>
    <col min="6" max="6" width="11.453125" customWidth="1"/>
    <col min="7" max="7" width="16.81640625" customWidth="1"/>
    <col min="8" max="8" width="11.7265625" customWidth="1"/>
  </cols>
  <sheetData>
    <row r="2" spans="2:8" ht="29" x14ac:dyDescent="0.35">
      <c r="B2" s="2" t="s">
        <v>34</v>
      </c>
      <c r="C2" s="2" t="s">
        <v>37</v>
      </c>
      <c r="D2" s="2" t="s">
        <v>46</v>
      </c>
      <c r="E2" s="2" t="s">
        <v>40</v>
      </c>
      <c r="F2" s="2" t="s">
        <v>42</v>
      </c>
      <c r="G2" s="21" t="s">
        <v>51</v>
      </c>
      <c r="H2" s="21" t="s">
        <v>38</v>
      </c>
    </row>
    <row r="3" spans="2:8" x14ac:dyDescent="0.35">
      <c r="B3" t="s">
        <v>33</v>
      </c>
      <c r="C3" t="s">
        <v>39</v>
      </c>
      <c r="D3" t="s">
        <v>48</v>
      </c>
      <c r="E3" s="23" t="s">
        <v>43</v>
      </c>
      <c r="F3" s="23">
        <v>34.299999999999997</v>
      </c>
      <c r="G3" s="23">
        <v>7.5</v>
      </c>
      <c r="H3" s="22">
        <f>F3/G3</f>
        <v>4.5733333333333333</v>
      </c>
    </row>
    <row r="4" spans="2:8" x14ac:dyDescent="0.35">
      <c r="B4" t="s">
        <v>33</v>
      </c>
      <c r="C4" t="s">
        <v>44</v>
      </c>
      <c r="D4" t="s">
        <v>49</v>
      </c>
      <c r="E4" s="23" t="s">
        <v>43</v>
      </c>
      <c r="F4" s="23">
        <v>77.2</v>
      </c>
      <c r="G4" s="23">
        <v>16.8</v>
      </c>
      <c r="H4" s="22">
        <f>F4/G4</f>
        <v>4.5952380952380949</v>
      </c>
    </row>
    <row r="5" spans="2:8" x14ac:dyDescent="0.35">
      <c r="B5" t="s">
        <v>33</v>
      </c>
      <c r="C5" t="s">
        <v>45</v>
      </c>
      <c r="D5" t="s">
        <v>47</v>
      </c>
      <c r="E5" s="23" t="s">
        <v>43</v>
      </c>
      <c r="F5" s="23">
        <v>359.6</v>
      </c>
      <c r="G5" s="23">
        <v>73.3</v>
      </c>
      <c r="H5" s="22">
        <f>F5/G5</f>
        <v>4.905866302864939</v>
      </c>
    </row>
    <row r="6" spans="2:8" x14ac:dyDescent="0.35">
      <c r="B6" t="s">
        <v>35</v>
      </c>
      <c r="C6" t="s">
        <v>36</v>
      </c>
      <c r="D6" t="s">
        <v>50</v>
      </c>
      <c r="E6" s="23" t="s">
        <v>41</v>
      </c>
      <c r="F6" s="23">
        <v>121</v>
      </c>
      <c r="G6" s="23">
        <v>26.2</v>
      </c>
      <c r="H6" s="22">
        <f>F6/G6</f>
        <v>4.6183206106870234</v>
      </c>
    </row>
    <row r="7" spans="2:8" x14ac:dyDescent="0.35">
      <c r="B7" t="s">
        <v>52</v>
      </c>
      <c r="C7" t="s">
        <v>53</v>
      </c>
      <c r="D7" t="s">
        <v>54</v>
      </c>
      <c r="E7" s="23" t="s">
        <v>43</v>
      </c>
      <c r="F7" s="22">
        <v>60.960999999999999</v>
      </c>
      <c r="G7" s="23">
        <v>3</v>
      </c>
      <c r="H7" s="22">
        <f>F7/G7</f>
        <v>20.320333333333334</v>
      </c>
    </row>
    <row r="8" spans="2:8" x14ac:dyDescent="0.35">
      <c r="B8" t="s">
        <v>52</v>
      </c>
      <c r="E8" s="23"/>
      <c r="F8" s="23"/>
      <c r="G8" s="23"/>
      <c r="H8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Payroll M&amp;A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Eran Ben Horin</dc:creator>
  <cp:lastModifiedBy>Eran Ben Horin</cp:lastModifiedBy>
  <dcterms:created xsi:type="dcterms:W3CDTF">2023-01-27T08:09:39Z</dcterms:created>
  <dcterms:modified xsi:type="dcterms:W3CDTF">2023-01-27T19:16:42Z</dcterms:modified>
</cp:coreProperties>
</file>