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ranb\Desktop\"/>
    </mc:Choice>
  </mc:AlternateContent>
  <bookViews>
    <workbookView xWindow="0" yWindow="0" windowWidth="25200" windowHeight="11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12" i="1" l="1"/>
  <c r="C9" i="1"/>
  <c r="F16" i="1" l="1"/>
  <c r="F15" i="1"/>
  <c r="F14" i="1"/>
  <c r="F17" i="1"/>
  <c r="F54" i="1"/>
  <c r="F18" i="1" l="1"/>
  <c r="G12" i="1"/>
  <c r="H12" i="1" s="1"/>
  <c r="I12" i="1" s="1"/>
  <c r="J12" i="1" s="1"/>
  <c r="K12" i="1" s="1"/>
  <c r="L12" i="1" l="1"/>
  <c r="M12" i="1" s="1"/>
  <c r="N12" i="1" s="1"/>
  <c r="O12" i="1" s="1"/>
  <c r="P12" i="1" s="1"/>
  <c r="Q12" i="1" s="1"/>
  <c r="R12" i="1" s="1"/>
  <c r="S12" i="1" s="1"/>
  <c r="Q22" i="1" l="1"/>
  <c r="R23" i="1" l="1"/>
  <c r="T24" i="1"/>
  <c r="U25" i="1" s="1"/>
  <c r="V26" i="1" s="1"/>
  <c r="W27" i="1" s="1"/>
  <c r="X28" i="1" s="1"/>
  <c r="Y29" i="1" s="1"/>
  <c r="Z30" i="1" s="1"/>
  <c r="AA31" i="1" s="1"/>
  <c r="AB32" i="1" s="1"/>
  <c r="AC33" i="1" s="1"/>
  <c r="AD34" i="1" s="1"/>
  <c r="AD35" i="1" s="1"/>
  <c r="K22" i="1"/>
  <c r="L42" i="1" s="1"/>
  <c r="H22" i="1"/>
  <c r="I23" i="1" s="1"/>
  <c r="G22" i="1"/>
  <c r="H23" i="1" s="1"/>
  <c r="F22" i="1"/>
  <c r="G42" i="1" s="1"/>
  <c r="I22" i="1"/>
  <c r="J23" i="1" s="1"/>
  <c r="J22" i="1"/>
  <c r="K23" i="1" s="1"/>
  <c r="M22" i="1"/>
  <c r="P22" i="1"/>
  <c r="N22" i="1"/>
  <c r="L22" i="1"/>
  <c r="O22" i="1"/>
  <c r="S24" i="1" l="1"/>
  <c r="Q23" i="1"/>
  <c r="P23" i="1"/>
  <c r="Q24" i="1" s="1"/>
  <c r="R25" i="1" s="1"/>
  <c r="S26" i="1" s="1"/>
  <c r="T27" i="1" s="1"/>
  <c r="U28" i="1" s="1"/>
  <c r="V29" i="1" s="1"/>
  <c r="W30" i="1" s="1"/>
  <c r="X31" i="1" s="1"/>
  <c r="Y32" i="1" s="1"/>
  <c r="Z33" i="1" s="1"/>
  <c r="AA34" i="1" s="1"/>
  <c r="O23" i="1"/>
  <c r="P24" i="1" s="1"/>
  <c r="Q25" i="1" s="1"/>
  <c r="R26" i="1" s="1"/>
  <c r="S27" i="1" s="1"/>
  <c r="T28" i="1" s="1"/>
  <c r="U29" i="1" s="1"/>
  <c r="V30" i="1" s="1"/>
  <c r="W31" i="1" s="1"/>
  <c r="X32" i="1" s="1"/>
  <c r="Y33" i="1" s="1"/>
  <c r="Z34" i="1" s="1"/>
  <c r="N23" i="1"/>
  <c r="O24" i="1" s="1"/>
  <c r="P25" i="1" s="1"/>
  <c r="Q26" i="1" s="1"/>
  <c r="R27" i="1" s="1"/>
  <c r="S28" i="1" s="1"/>
  <c r="T29" i="1" s="1"/>
  <c r="U30" i="1" s="1"/>
  <c r="V31" i="1" s="1"/>
  <c r="W32" i="1" s="1"/>
  <c r="X33" i="1" s="1"/>
  <c r="Y34" i="1" s="1"/>
  <c r="M23" i="1"/>
  <c r="N24" i="1" s="1"/>
  <c r="O25" i="1" s="1"/>
  <c r="P26" i="1" s="1"/>
  <c r="Q27" i="1" s="1"/>
  <c r="R28" i="1" s="1"/>
  <c r="S29" i="1" s="1"/>
  <c r="T30" i="1" s="1"/>
  <c r="U31" i="1" s="1"/>
  <c r="V32" i="1" s="1"/>
  <c r="W33" i="1" s="1"/>
  <c r="X34" i="1" s="1"/>
  <c r="I24" i="1"/>
  <c r="J25" i="1" s="1"/>
  <c r="K26" i="1" s="1"/>
  <c r="L27" i="1" s="1"/>
  <c r="M28" i="1" s="1"/>
  <c r="N29" i="1" s="1"/>
  <c r="O30" i="1" s="1"/>
  <c r="P31" i="1" s="1"/>
  <c r="Q32" i="1" s="1"/>
  <c r="R33" i="1" s="1"/>
  <c r="S34" i="1" s="1"/>
  <c r="I43" i="1"/>
  <c r="L24" i="1"/>
  <c r="M25" i="1" s="1"/>
  <c r="N26" i="1" s="1"/>
  <c r="O27" i="1" s="1"/>
  <c r="P28" i="1" s="1"/>
  <c r="Q29" i="1" s="1"/>
  <c r="R30" i="1" s="1"/>
  <c r="S31" i="1" s="1"/>
  <c r="T32" i="1" s="1"/>
  <c r="U33" i="1" s="1"/>
  <c r="V34" i="1" s="1"/>
  <c r="L43" i="1"/>
  <c r="J24" i="1"/>
  <c r="K25" i="1" s="1"/>
  <c r="L26" i="1" s="1"/>
  <c r="M27" i="1" s="1"/>
  <c r="N28" i="1" s="1"/>
  <c r="O29" i="1" s="1"/>
  <c r="P30" i="1" s="1"/>
  <c r="Q31" i="1" s="1"/>
  <c r="R32" i="1" s="1"/>
  <c r="S33" i="1" s="1"/>
  <c r="T34" i="1" s="1"/>
  <c r="J43" i="1"/>
  <c r="K24" i="1"/>
  <c r="L25" i="1" s="1"/>
  <c r="M26" i="1" s="1"/>
  <c r="N27" i="1" s="1"/>
  <c r="O28" i="1" s="1"/>
  <c r="P29" i="1" s="1"/>
  <c r="Q30" i="1" s="1"/>
  <c r="R31" i="1" s="1"/>
  <c r="S32" i="1" s="1"/>
  <c r="T33" i="1" s="1"/>
  <c r="U34" i="1" s="1"/>
  <c r="K43" i="1"/>
  <c r="L23" i="1"/>
  <c r="M24" i="1" s="1"/>
  <c r="N25" i="1" s="1"/>
  <c r="O26" i="1" s="1"/>
  <c r="P27" i="1" s="1"/>
  <c r="Q28" i="1" s="1"/>
  <c r="R29" i="1" s="1"/>
  <c r="S30" i="1" s="1"/>
  <c r="T31" i="1" s="1"/>
  <c r="U32" i="1" s="1"/>
  <c r="V33" i="1" s="1"/>
  <c r="W34" i="1" s="1"/>
  <c r="G23" i="1"/>
  <c r="F35" i="1"/>
  <c r="F57" i="1" s="1"/>
  <c r="F55" i="1" s="1"/>
  <c r="H42" i="1"/>
  <c r="J42" i="1"/>
  <c r="K42" i="1"/>
  <c r="I42" i="1"/>
  <c r="T25" i="1" l="1"/>
  <c r="R24" i="1"/>
  <c r="R48" i="1"/>
  <c r="Q47" i="1"/>
  <c r="P46" i="1"/>
  <c r="O45" i="1"/>
  <c r="N44" i="1"/>
  <c r="M43" i="1"/>
  <c r="H24" i="1"/>
  <c r="I25" i="1" s="1"/>
  <c r="J26" i="1" s="1"/>
  <c r="K27" i="1" s="1"/>
  <c r="L28" i="1" s="1"/>
  <c r="M29" i="1" s="1"/>
  <c r="N30" i="1" s="1"/>
  <c r="O31" i="1" s="1"/>
  <c r="P32" i="1" s="1"/>
  <c r="Q33" i="1" s="1"/>
  <c r="R34" i="1" s="1"/>
  <c r="H43" i="1"/>
  <c r="U26" i="1" l="1"/>
  <c r="S25" i="1"/>
  <c r="S49" i="1"/>
  <c r="D43" i="1"/>
  <c r="J44" i="1"/>
  <c r="M44" i="1"/>
  <c r="K44" i="1"/>
  <c r="L44" i="1"/>
  <c r="I44" i="1"/>
  <c r="V27" i="1" l="1"/>
  <c r="W28" i="1" s="1"/>
  <c r="X29" i="1" s="1"/>
  <c r="Y30" i="1" s="1"/>
  <c r="Z31" i="1" s="1"/>
  <c r="AA32" i="1" s="1"/>
  <c r="AB33" i="1" s="1"/>
  <c r="AC34" i="1" s="1"/>
  <c r="T26" i="1"/>
  <c r="T50" i="1"/>
  <c r="M45" i="1"/>
  <c r="N45" i="1"/>
  <c r="J45" i="1"/>
  <c r="L45" i="1"/>
  <c r="K45" i="1"/>
  <c r="U27" i="1" l="1"/>
  <c r="U51" i="1"/>
  <c r="O46" i="1"/>
  <c r="M46" i="1"/>
  <c r="L46" i="1"/>
  <c r="K46" i="1"/>
  <c r="N46" i="1"/>
  <c r="V28" i="1" l="1"/>
  <c r="W29" i="1" s="1"/>
  <c r="X30" i="1" s="1"/>
  <c r="Y31" i="1" s="1"/>
  <c r="Z32" i="1" s="1"/>
  <c r="AA33" i="1" s="1"/>
  <c r="AB34" i="1" s="1"/>
  <c r="V52" i="1"/>
  <c r="N47" i="1"/>
  <c r="L47" i="1"/>
  <c r="O47" i="1"/>
  <c r="M47" i="1"/>
  <c r="P47" i="1"/>
  <c r="X35" i="1" l="1"/>
  <c r="N48" i="1"/>
  <c r="R49" i="1"/>
  <c r="Q48" i="1"/>
  <c r="M48" i="1"/>
  <c r="P48" i="1"/>
  <c r="O48" i="1"/>
  <c r="Y35" i="1"/>
  <c r="G10" i="1"/>
  <c r="Q49" i="1" l="1"/>
  <c r="P49" i="1"/>
  <c r="N49" i="1"/>
  <c r="O49" i="1"/>
  <c r="Z35" i="1"/>
  <c r="H10" i="1"/>
  <c r="H54" i="1" s="1"/>
  <c r="G54" i="1"/>
  <c r="D49" i="1" l="1"/>
  <c r="O50" i="1"/>
  <c r="S50" i="1"/>
  <c r="P50" i="1"/>
  <c r="Q50" i="1"/>
  <c r="R50" i="1"/>
  <c r="AA35" i="1"/>
  <c r="G35" i="1"/>
  <c r="G57" i="1" s="1"/>
  <c r="I10" i="1"/>
  <c r="R51" i="1" l="1"/>
  <c r="T51" i="1"/>
  <c r="D50" i="1"/>
  <c r="S51" i="1"/>
  <c r="P51" i="1"/>
  <c r="Q51" i="1"/>
  <c r="AC35" i="1"/>
  <c r="AB35" i="1"/>
  <c r="I54" i="1"/>
  <c r="J10" i="1"/>
  <c r="J54" i="1" s="1"/>
  <c r="D51" i="1" l="1"/>
  <c r="Q52" i="1"/>
  <c r="U52" i="1"/>
  <c r="S52" i="1"/>
  <c r="R52" i="1"/>
  <c r="T52" i="1"/>
  <c r="H35" i="1"/>
  <c r="H57" i="1" s="1"/>
  <c r="I35" i="1"/>
  <c r="I57" i="1" s="1"/>
  <c r="K10" i="1"/>
  <c r="K54" i="1" s="1"/>
  <c r="D52" i="1" l="1"/>
  <c r="T35" i="1"/>
  <c r="W35" i="1"/>
  <c r="V35" i="1"/>
  <c r="U35" i="1"/>
  <c r="J35" i="1"/>
  <c r="J57" i="1" s="1"/>
  <c r="L10" i="1"/>
  <c r="L54" i="1" s="1"/>
  <c r="M10" i="1" l="1"/>
  <c r="M54" i="1" s="1"/>
  <c r="K35" i="1" l="1"/>
  <c r="K57" i="1" s="1"/>
  <c r="N10" i="1"/>
  <c r="N54" i="1" s="1"/>
  <c r="M35" i="1" l="1"/>
  <c r="M57" i="1" s="1"/>
  <c r="O10" i="1"/>
  <c r="O54" i="1" s="1"/>
  <c r="L35" i="1"/>
  <c r="L57" i="1" s="1"/>
  <c r="P10" i="1" l="1"/>
  <c r="P54" i="1" s="1"/>
  <c r="N35" i="1"/>
  <c r="N57" i="1" s="1"/>
  <c r="O35" i="1" l="1"/>
  <c r="O57" i="1" s="1"/>
  <c r="Q10" i="1"/>
  <c r="Q54" i="1" s="1"/>
  <c r="P35" i="1" l="1"/>
  <c r="P57" i="1" s="1"/>
  <c r="R10" i="1"/>
  <c r="R54" i="1" s="1"/>
  <c r="B64" i="1" s="1" a="1"/>
  <c r="B22" i="1" a="1"/>
  <c r="B22" i="1" s="1"/>
  <c r="B42" i="1" s="1"/>
  <c r="Q35" i="1"/>
  <c r="Q57" i="1" s="1"/>
  <c r="B64" i="1" l="1"/>
  <c r="B71" i="1"/>
  <c r="B69" i="1"/>
  <c r="B70" i="1"/>
  <c r="B74" i="1"/>
  <c r="B65" i="1"/>
  <c r="B76" i="1"/>
  <c r="B66" i="1"/>
  <c r="B75" i="1"/>
  <c r="B72" i="1"/>
  <c r="B73" i="1"/>
  <c r="B67" i="1"/>
  <c r="B68" i="1"/>
  <c r="B30" i="1"/>
  <c r="B50" i="1" s="1"/>
  <c r="S10" i="1"/>
  <c r="B23" i="1"/>
  <c r="B43" i="1" s="1"/>
  <c r="B29" i="1"/>
  <c r="B49" i="1" s="1"/>
  <c r="B32" i="1"/>
  <c r="B52" i="1" s="1"/>
  <c r="B33" i="1"/>
  <c r="B25" i="1"/>
  <c r="B45" i="1" s="1"/>
  <c r="B28" i="1"/>
  <c r="B48" i="1" s="1"/>
  <c r="B31" i="1"/>
  <c r="B51" i="1" s="1"/>
  <c r="B26" i="1"/>
  <c r="B46" i="1" s="1"/>
  <c r="B24" i="1"/>
  <c r="B44" i="1" s="1"/>
  <c r="B27" i="1"/>
  <c r="B47" i="1" s="1"/>
  <c r="R35" i="1"/>
  <c r="R57" i="1" s="1"/>
  <c r="S35" i="1"/>
  <c r="D42" i="1" l="1"/>
  <c r="D44" i="1"/>
  <c r="D45" i="1"/>
  <c r="D46" i="1"/>
  <c r="D47" i="1"/>
  <c r="D48" i="1"/>
  <c r="F58" i="1" l="1" a="1"/>
  <c r="F58" i="1" s="1"/>
  <c r="F59" i="1" s="1"/>
  <c r="G55" i="1" l="1"/>
  <c r="G58" i="1"/>
  <c r="J58" i="1"/>
  <c r="H58" i="1"/>
  <c r="P58" i="1"/>
  <c r="Q58" i="1" s="1"/>
  <c r="R58" i="1" s="1"/>
  <c r="N58" i="1"/>
  <c r="L58" i="1"/>
  <c r="O58" i="1"/>
  <c r="M58" i="1"/>
  <c r="K58" i="1"/>
  <c r="I58" i="1"/>
  <c r="G59" i="1" l="1"/>
  <c r="H55" i="1" s="1"/>
  <c r="H59" i="1" s="1"/>
  <c r="I55" i="1" s="1"/>
  <c r="I59" i="1" s="1"/>
  <c r="J55" i="1" s="1"/>
  <c r="J59" i="1" l="1"/>
  <c r="K55" i="1" s="1"/>
  <c r="K59" i="1" l="1"/>
  <c r="L55" i="1" l="1"/>
  <c r="L59" i="1" s="1"/>
  <c r="M55" i="1" s="1"/>
  <c r="M59" i="1" s="1"/>
  <c r="N55" i="1" s="1"/>
  <c r="N59" i="1" s="1"/>
  <c r="O55" i="1" s="1"/>
  <c r="O59" i="1" s="1"/>
  <c r="P55" i="1" s="1"/>
  <c r="P59" i="1" s="1"/>
  <c r="Q55" i="1" s="1"/>
  <c r="Q59" i="1" s="1"/>
  <c r="R55" i="1" s="1"/>
  <c r="R59" i="1" s="1"/>
  <c r="C64" i="1" l="1" a="1"/>
  <c r="C64" i="1" l="1"/>
  <c r="C67" i="1"/>
  <c r="C73" i="1"/>
  <c r="C72" i="1"/>
  <c r="C74" i="1"/>
  <c r="C69" i="1"/>
  <c r="C68" i="1"/>
  <c r="C75" i="1"/>
  <c r="C70" i="1"/>
  <c r="C65" i="1"/>
  <c r="C71" i="1"/>
  <c r="C66" i="1"/>
  <c r="C76" i="1"/>
</calcChain>
</file>

<file path=xl/sharedStrings.xml><?xml version="1.0" encoding="utf-8"?>
<sst xmlns="http://schemas.openxmlformats.org/spreadsheetml/2006/main" count="27" uniqueCount="26">
  <si>
    <t>Cash</t>
  </si>
  <si>
    <t>Net 60</t>
  </si>
  <si>
    <t>12 installments</t>
  </si>
  <si>
    <t>Cash flow forecast</t>
  </si>
  <si>
    <t>Sum</t>
  </si>
  <si>
    <t>Cash flow (before discounting checks)</t>
  </si>
  <si>
    <t>Checks at the bank (before discounting more)</t>
  </si>
  <si>
    <t>Checks discounting</t>
  </si>
  <si>
    <t>Checks at the bank (after discounting more)</t>
  </si>
  <si>
    <t>Check discounting assistance</t>
  </si>
  <si>
    <t>Room before</t>
  </si>
  <si>
    <t>Month of checks</t>
  </si>
  <si>
    <t>Checks from before</t>
  </si>
  <si>
    <t>Payment Schedule</t>
  </si>
  <si>
    <t>6 installments</t>
  </si>
  <si>
    <t>Check at the bank (current)</t>
  </si>
  <si>
    <t>Checks at the bank (future)</t>
  </si>
  <si>
    <t>50% 6 installments, 0% 12 installments</t>
  </si>
  <si>
    <t>0% 6 installments, 50% 12 installments</t>
  </si>
  <si>
    <t>30% 6 installments, 20% 12 installments</t>
  </si>
  <si>
    <t>Input</t>
  </si>
  <si>
    <t>% of 12 installments</t>
  </si>
  <si>
    <t>% of 6 installments</t>
  </si>
  <si>
    <t>% of Net 60</t>
  </si>
  <si>
    <t>Sales</t>
  </si>
  <si>
    <t>% of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</si>
</sst>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/yy;@"/>
    <numFmt numFmtId="166" formatCode="_(* #,##0_);_(* \(#,##0\);_(* &quot;-&quot;??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rgb="FF9C65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theme="0" tint="-0.499984740745262"/>
      <name val="Calibri"/>
      <family val="2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6" fillId="0" borderId="0" xfId="0" applyFont="1"/>
    <xf numFmtId="3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3" fontId="8" fillId="0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64" fontId="3" fillId="0" borderId="0" xfId="0" applyNumberFormat="1" applyFont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left"/>
    </xf>
    <xf numFmtId="3" fontId="5" fillId="2" borderId="0" xfId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3" fontId="5" fillId="0" borderId="0" xfId="1" applyNumberFormat="1" applyFont="1" applyFill="1" applyAlignment="1">
      <alignment horizontal="left"/>
    </xf>
    <xf numFmtId="164" fontId="3" fillId="0" borderId="0" xfId="0" applyNumberFormat="1" applyFont="1"/>
    <xf numFmtId="166" fontId="3" fillId="0" borderId="0" xfId="2" applyNumberFormat="1" applyFont="1"/>
    <xf numFmtId="166" fontId="3" fillId="0" borderId="0" xfId="2" applyNumberFormat="1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166" fontId="3" fillId="0" borderId="0" xfId="2" applyNumberFormat="1" applyFont="1" applyBorder="1"/>
    <xf numFmtId="166" fontId="3" fillId="0" borderId="0" xfId="2" applyNumberFormat="1" applyFont="1" applyBorder="1" applyAlignment="1">
      <alignment horizontal="left"/>
    </xf>
    <xf numFmtId="9" fontId="2" fillId="0" borderId="1" xfId="0" applyNumberFormat="1" applyFont="1" applyFill="1" applyBorder="1" applyAlignment="1">
      <alignment horizontal="center"/>
    </xf>
    <xf numFmtId="3" fontId="5" fillId="2" borderId="1" xfId="1" applyNumberFormat="1" applyBorder="1" applyAlignment="1">
      <alignment horizontal="center"/>
    </xf>
    <xf numFmtId="9" fontId="5" fillId="2" borderId="1" xfId="1" applyNumberFormat="1" applyBorder="1" applyAlignment="1">
      <alignment horizontal="center"/>
    </xf>
    <xf numFmtId="0" fontId="6" fillId="0" borderId="3" xfId="0" applyFont="1" applyBorder="1" applyAlignment="1">
      <alignment wrapText="1"/>
    </xf>
    <xf numFmtId="0" fontId="1" fillId="0" borderId="0" xfId="0" applyFont="1" applyFill="1" applyBorder="1"/>
  </cellXfs>
  <cellStyles count="3">
    <cellStyle name="Comma" xfId="2" builtinId="3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FF5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Sheet1!$D$62</c:f>
              <c:strCache>
                <c:ptCount val="1"/>
                <c:pt idx="0">
                  <c:v>0% 6 installments, 50% 12 installments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Sheet1!$B$64:$B$76</c:f>
              <c:numCache>
                <c:formatCode>[$-409]mmm/yy;@</c:formatCode>
                <c:ptCount val="1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</c:numCache>
            </c:numRef>
          </c:xVal>
          <c:yVal>
            <c:numRef>
              <c:f>Sheet1!$D$64:$D$76</c:f>
              <c:numCache>
                <c:formatCode>_(* #,##0_);_(* \(#,##0\);_(* "-"??_);_(@_)</c:formatCode>
                <c:ptCount val="13"/>
                <c:pt idx="0">
                  <c:v>533333.33333333326</c:v>
                </c:pt>
                <c:pt idx="1">
                  <c:v>537499.99999999988</c:v>
                </c:pt>
                <c:pt idx="2">
                  <c:v>541666.66666666651</c:v>
                </c:pt>
                <c:pt idx="3">
                  <c:v>645833.33333333302</c:v>
                </c:pt>
                <c:pt idx="4">
                  <c:v>749999.99999999965</c:v>
                </c:pt>
                <c:pt idx="5">
                  <c:v>854166.66666666628</c:v>
                </c:pt>
                <c:pt idx="6">
                  <c:v>958333.33333333279</c:v>
                </c:pt>
                <c:pt idx="7">
                  <c:v>1041666.666666666</c:v>
                </c:pt>
                <c:pt idx="8">
                  <c:v>1104166.666666666</c:v>
                </c:pt>
                <c:pt idx="9">
                  <c:v>1145833.3333333326</c:v>
                </c:pt>
                <c:pt idx="10">
                  <c:v>1166666.6666666658</c:v>
                </c:pt>
                <c:pt idx="11">
                  <c:v>1166666.6666666656</c:v>
                </c:pt>
                <c:pt idx="12">
                  <c:v>1166666.6666666656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Sheet1!$E$62</c:f>
              <c:strCache>
                <c:ptCount val="1"/>
                <c:pt idx="0">
                  <c:v>30% 6 installments, 20% 12 installments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Sheet1!$B$64:$B$76</c:f>
              <c:numCache>
                <c:formatCode>[$-409]mmm/yy;@</c:formatCode>
                <c:ptCount val="1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</c:numCache>
            </c:numRef>
          </c:xVal>
          <c:yVal>
            <c:numRef>
              <c:f>Sheet1!$E$64:$E$76</c:f>
              <c:numCache>
                <c:formatCode>_(* #,##0_);_(* \(#,##0\);_(* "-"??_);_(@_)</c:formatCode>
                <c:ptCount val="13"/>
                <c:pt idx="0">
                  <c:v>583333.33333333326</c:v>
                </c:pt>
                <c:pt idx="1">
                  <c:v>624999.99999999988</c:v>
                </c:pt>
                <c:pt idx="2">
                  <c:v>641666.66666666651</c:v>
                </c:pt>
                <c:pt idx="3">
                  <c:v>733333.33333333302</c:v>
                </c:pt>
                <c:pt idx="4">
                  <c:v>799999.99999999965</c:v>
                </c:pt>
                <c:pt idx="5">
                  <c:v>841666.66666666628</c:v>
                </c:pt>
                <c:pt idx="6">
                  <c:v>883333.33333333279</c:v>
                </c:pt>
                <c:pt idx="7">
                  <c:v>916666.66666666605</c:v>
                </c:pt>
                <c:pt idx="8">
                  <c:v>941666.66666666605</c:v>
                </c:pt>
                <c:pt idx="9">
                  <c:v>958333.33333333256</c:v>
                </c:pt>
                <c:pt idx="10">
                  <c:v>966666.66666666581</c:v>
                </c:pt>
                <c:pt idx="11">
                  <c:v>966666.6666666657</c:v>
                </c:pt>
                <c:pt idx="12">
                  <c:v>966666.66666666558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Sheet1!$F$62</c:f>
              <c:strCache>
                <c:ptCount val="1"/>
                <c:pt idx="0">
                  <c:v>50% 6 installments, 0% 12 installments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Sheet1!$B$64:$B$76</c:f>
              <c:numCache>
                <c:formatCode>[$-409]mmm/yy;@</c:formatCode>
                <c:ptCount val="1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</c:numCache>
            </c:numRef>
          </c:xVal>
          <c:yVal>
            <c:numRef>
              <c:f>Sheet1!$F$64:$F$76</c:f>
              <c:numCache>
                <c:formatCode>_(* #,##0_);_(* \(#,##0\);_(* "-"??_);_(@_)</c:formatCode>
                <c:ptCount val="13"/>
                <c:pt idx="0">
                  <c:v>616666.66666666674</c:v>
                </c:pt>
                <c:pt idx="1">
                  <c:v>683333.33333333349</c:v>
                </c:pt>
                <c:pt idx="2">
                  <c:v>708333.33333333349</c:v>
                </c:pt>
                <c:pt idx="3">
                  <c:v>791666.66666666698</c:v>
                </c:pt>
                <c:pt idx="4">
                  <c:v>833333.33333333372</c:v>
                </c:pt>
                <c:pt idx="5">
                  <c:v>833333.33333333372</c:v>
                </c:pt>
                <c:pt idx="6">
                  <c:v>833333.33333333372</c:v>
                </c:pt>
                <c:pt idx="7">
                  <c:v>833333.33333333372</c:v>
                </c:pt>
                <c:pt idx="8">
                  <c:v>833333.33333333372</c:v>
                </c:pt>
                <c:pt idx="9">
                  <c:v>833333.33333333372</c:v>
                </c:pt>
                <c:pt idx="10">
                  <c:v>833333.33333333372</c:v>
                </c:pt>
                <c:pt idx="11">
                  <c:v>833333.33333333372</c:v>
                </c:pt>
                <c:pt idx="12">
                  <c:v>833333.33333333372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5766832"/>
        <c:axId val="-1675763024"/>
      </c:scatterChart>
      <c:valAx>
        <c:axId val="-1675766832"/>
        <c:scaling>
          <c:orientation val="minMax"/>
        </c:scaling>
        <c:delete val="0"/>
        <c:axPos val="b"/>
        <c:numFmt formatCode="[$-409]m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-1675763024"/>
        <c:crosses val="autoZero"/>
        <c:crossBetween val="midCat"/>
      </c:valAx>
      <c:valAx>
        <c:axId val="-1675763024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-1675766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562839</xdr:colOff>
      <xdr:row>61</xdr:row>
      <xdr:rowOff>69273</xdr:rowOff>
    </xdr:from>
    <xdr:to>
      <xdr:col>15</xdr:col>
      <xdr:colOff>554181</xdr:colOff>
      <xdr:row>77</xdr:row>
      <xdr:rowOff>147204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D79"/>
  <sheetViews>
    <sheetView showGridLines="0" tabSelected="1" topLeftCell="A60" zoomScale="110" zoomScaleNormal="110" workbookViewId="0">
      <selection activeCell="A61" sqref="A61"/>
    </sheetView>
  </sheetViews>
  <sheetFormatPr defaultColWidth="9.125" defaultRowHeight="15" outlineLevelRow="1" x14ac:dyDescent="0.25"/>
  <cols>
    <col min="1" max="1" width="5.875" style="3" customWidth="1"/>
    <col min="2" max="2" width="27.25" style="3" bestFit="1" customWidth="1"/>
    <col min="3" max="3" width="10.625" style="3" customWidth="1"/>
    <col min="4" max="4" width="10.75" style="3" customWidth="1"/>
    <col min="5" max="5" width="10.875" style="2" customWidth="1"/>
    <col min="6" max="20" width="10" style="2" customWidth="1"/>
    <col min="21" max="24" width="9.125" style="2"/>
    <col min="25" max="16384" width="9.125" style="3"/>
  </cols>
  <sheetData>
    <row r="2" spans="2:24" x14ac:dyDescent="0.25">
      <c r="B2" s="1" t="s">
        <v>20</v>
      </c>
      <c r="C2" s="1"/>
      <c r="D2" s="1"/>
    </row>
    <row r="4" spans="2:24" x14ac:dyDescent="0.25">
      <c r="B4" s="39" t="s">
        <v>24</v>
      </c>
      <c r="C4" s="36">
        <v>500000</v>
      </c>
    </row>
    <row r="5" spans="2:24" x14ac:dyDescent="0.25">
      <c r="B5" s="39" t="s">
        <v>25</v>
      </c>
      <c r="C5" s="37">
        <v>0</v>
      </c>
    </row>
    <row r="6" spans="2:24" x14ac:dyDescent="0.25">
      <c r="B6" s="39" t="s">
        <v>23</v>
      </c>
      <c r="C6" s="37">
        <v>0.5</v>
      </c>
    </row>
    <row r="7" spans="2:24" x14ac:dyDescent="0.25">
      <c r="B7" s="39" t="s">
        <v>22</v>
      </c>
      <c r="C7" s="37">
        <v>0.3</v>
      </c>
    </row>
    <row r="8" spans="2:24" x14ac:dyDescent="0.25">
      <c r="B8" s="39" t="s">
        <v>21</v>
      </c>
      <c r="C8" s="35">
        <f>0.5-C7</f>
        <v>0.2</v>
      </c>
    </row>
    <row r="9" spans="2:24" s="5" customFormat="1" x14ac:dyDescent="0.25">
      <c r="B9" s="4"/>
      <c r="C9" s="23" t="b">
        <f>SUM(C5:C8)=1</f>
        <v>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2:24" x14ac:dyDescent="0.25">
      <c r="E10" s="7"/>
      <c r="F10" s="7">
        <v>42156</v>
      </c>
      <c r="G10" s="7">
        <f>DATE(YEAR(F10),MONTH(F10)+1,1)</f>
        <v>42186</v>
      </c>
      <c r="H10" s="7">
        <f t="shared" ref="H10:S10" si="0">DATE(YEAR(G10),MONTH(G10)+1,1)</f>
        <v>42217</v>
      </c>
      <c r="I10" s="7">
        <f t="shared" si="0"/>
        <v>42248</v>
      </c>
      <c r="J10" s="7">
        <f t="shared" si="0"/>
        <v>42278</v>
      </c>
      <c r="K10" s="7">
        <f t="shared" si="0"/>
        <v>42309</v>
      </c>
      <c r="L10" s="7">
        <f t="shared" si="0"/>
        <v>42339</v>
      </c>
      <c r="M10" s="7">
        <f t="shared" si="0"/>
        <v>42370</v>
      </c>
      <c r="N10" s="7">
        <f t="shared" si="0"/>
        <v>42401</v>
      </c>
      <c r="O10" s="7">
        <f t="shared" si="0"/>
        <v>42430</v>
      </c>
      <c r="P10" s="7">
        <f t="shared" si="0"/>
        <v>42461</v>
      </c>
      <c r="Q10" s="7">
        <f t="shared" si="0"/>
        <v>42491</v>
      </c>
      <c r="R10" s="7">
        <f t="shared" si="0"/>
        <v>42522</v>
      </c>
      <c r="S10" s="7">
        <f t="shared" si="0"/>
        <v>42552</v>
      </c>
      <c r="T10" s="7"/>
    </row>
    <row r="11" spans="2:24" x14ac:dyDescent="0.25"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2:24" s="9" customFormat="1" x14ac:dyDescent="0.25">
      <c r="B12" s="9" t="s">
        <v>24</v>
      </c>
      <c r="E12" s="10"/>
      <c r="F12" s="10">
        <f>C4</f>
        <v>500000</v>
      </c>
      <c r="G12" s="10">
        <f t="shared" ref="G12:S12" si="1">F12</f>
        <v>500000</v>
      </c>
      <c r="H12" s="10">
        <f t="shared" si="1"/>
        <v>500000</v>
      </c>
      <c r="I12" s="10">
        <f t="shared" si="1"/>
        <v>500000</v>
      </c>
      <c r="J12" s="10">
        <f t="shared" si="1"/>
        <v>500000</v>
      </c>
      <c r="K12" s="10">
        <f t="shared" si="1"/>
        <v>500000</v>
      </c>
      <c r="L12" s="10">
        <f>K12</f>
        <v>500000</v>
      </c>
      <c r="M12" s="10">
        <f t="shared" si="1"/>
        <v>500000</v>
      </c>
      <c r="N12" s="10">
        <f t="shared" si="1"/>
        <v>500000</v>
      </c>
      <c r="O12" s="10">
        <f t="shared" si="1"/>
        <v>500000</v>
      </c>
      <c r="P12" s="10">
        <f t="shared" si="1"/>
        <v>500000</v>
      </c>
      <c r="Q12" s="10">
        <f t="shared" si="1"/>
        <v>500000</v>
      </c>
      <c r="R12" s="10">
        <f t="shared" si="1"/>
        <v>500000</v>
      </c>
      <c r="S12" s="10">
        <f t="shared" si="1"/>
        <v>500000</v>
      </c>
      <c r="T12" s="11"/>
      <c r="U12" s="11"/>
      <c r="V12" s="11"/>
      <c r="W12" s="11"/>
      <c r="X12" s="11"/>
    </row>
    <row r="13" spans="2:24" x14ac:dyDescent="0.25"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2:24" x14ac:dyDescent="0.25">
      <c r="B14" s="12" t="s">
        <v>0</v>
      </c>
      <c r="E14" s="13"/>
      <c r="F14" s="8">
        <f>F$12*$C5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2:24" x14ac:dyDescent="0.25">
      <c r="B15" s="12" t="s">
        <v>1</v>
      </c>
      <c r="E15" s="13"/>
      <c r="F15" s="8">
        <f>F$12*$C6</f>
        <v>250000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2:24" x14ac:dyDescent="0.25">
      <c r="B16" s="12" t="s">
        <v>14</v>
      </c>
      <c r="E16" s="13"/>
      <c r="F16" s="13">
        <f>F$12*$C7</f>
        <v>150000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2:28" x14ac:dyDescent="0.25">
      <c r="B17" s="12" t="s">
        <v>2</v>
      </c>
      <c r="E17" s="13"/>
      <c r="F17" s="8">
        <f>F$12*$C8</f>
        <v>100000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28" x14ac:dyDescent="0.25">
      <c r="E18" s="14"/>
      <c r="F18" s="14" t="b">
        <f>SUM(F14:F17)=F12</f>
        <v>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28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2:28" outlineLevel="1" x14ac:dyDescent="0.25">
      <c r="B20" s="1" t="s">
        <v>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28" outlineLevel="1" x14ac:dyDescent="0.25">
      <c r="B21" s="15" t="s">
        <v>13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28" outlineLevel="1" x14ac:dyDescent="0.25">
      <c r="B22" s="16">
        <f t="array" ref="B22:B33">TRANSPOSE(F10:Q10)</f>
        <v>42156</v>
      </c>
      <c r="E22" s="8"/>
      <c r="F22" s="8">
        <f>$F17/12+$F16/6</f>
        <v>33333.333333333336</v>
      </c>
      <c r="G22" s="8">
        <f>$F17/12+$F16/6+F$15</f>
        <v>283333.33333333331</v>
      </c>
      <c r="H22" s="8">
        <f>$F17/12+$F16/6</f>
        <v>33333.333333333336</v>
      </c>
      <c r="I22" s="8">
        <f>$F17/12+$F16/6</f>
        <v>33333.333333333336</v>
      </c>
      <c r="J22" s="8">
        <f>$F17/12+$F16/6</f>
        <v>33333.333333333336</v>
      </c>
      <c r="K22" s="8">
        <f>$F17/12+$F16/6</f>
        <v>33333.333333333336</v>
      </c>
      <c r="L22" s="13">
        <f t="shared" ref="L22:Q22" si="2">$F17/12</f>
        <v>8333.3333333333339</v>
      </c>
      <c r="M22" s="8">
        <f t="shared" si="2"/>
        <v>8333.3333333333339</v>
      </c>
      <c r="N22" s="8">
        <f t="shared" si="2"/>
        <v>8333.3333333333339</v>
      </c>
      <c r="O22" s="8">
        <f t="shared" si="2"/>
        <v>8333.3333333333339</v>
      </c>
      <c r="P22" s="8">
        <f t="shared" si="2"/>
        <v>8333.3333333333339</v>
      </c>
      <c r="Q22" s="8">
        <f t="shared" si="2"/>
        <v>8333.3333333333339</v>
      </c>
    </row>
    <row r="23" spans="2:28" outlineLevel="1" x14ac:dyDescent="0.25">
      <c r="B23" s="16">
        <v>42186</v>
      </c>
      <c r="E23" s="8"/>
      <c r="F23" s="8"/>
      <c r="G23" s="8">
        <f>F22</f>
        <v>33333.333333333336</v>
      </c>
      <c r="H23" s="8">
        <f t="shared" ref="H23:W34" si="3">G22</f>
        <v>283333.33333333331</v>
      </c>
      <c r="I23" s="8">
        <f t="shared" si="3"/>
        <v>33333.333333333336</v>
      </c>
      <c r="J23" s="8">
        <f t="shared" si="3"/>
        <v>33333.333333333336</v>
      </c>
      <c r="K23" s="8">
        <f t="shared" si="3"/>
        <v>33333.333333333336</v>
      </c>
      <c r="L23" s="8">
        <f t="shared" si="3"/>
        <v>33333.333333333336</v>
      </c>
      <c r="M23" s="8">
        <f t="shared" si="3"/>
        <v>8333.3333333333339</v>
      </c>
      <c r="N23" s="8">
        <f t="shared" si="3"/>
        <v>8333.3333333333339</v>
      </c>
      <c r="O23" s="8">
        <f t="shared" si="3"/>
        <v>8333.3333333333339</v>
      </c>
      <c r="P23" s="8">
        <f t="shared" si="3"/>
        <v>8333.3333333333339</v>
      </c>
      <c r="Q23" s="8">
        <f t="shared" si="3"/>
        <v>8333.3333333333339</v>
      </c>
      <c r="R23" s="8">
        <f t="shared" si="3"/>
        <v>8333.3333333333339</v>
      </c>
      <c r="S23" s="8"/>
    </row>
    <row r="24" spans="2:28" outlineLevel="1" x14ac:dyDescent="0.25">
      <c r="B24" s="16">
        <v>42217</v>
      </c>
      <c r="E24" s="8"/>
      <c r="F24" s="8"/>
      <c r="G24" s="8"/>
      <c r="H24" s="8">
        <f>G23</f>
        <v>33333.333333333336</v>
      </c>
      <c r="I24" s="8">
        <f t="shared" si="3"/>
        <v>283333.33333333331</v>
      </c>
      <c r="J24" s="8">
        <f t="shared" si="3"/>
        <v>33333.333333333336</v>
      </c>
      <c r="K24" s="8">
        <f t="shared" si="3"/>
        <v>33333.333333333336</v>
      </c>
      <c r="L24" s="8">
        <f t="shared" si="3"/>
        <v>33333.333333333336</v>
      </c>
      <c r="M24" s="8">
        <f t="shared" si="3"/>
        <v>33333.333333333336</v>
      </c>
      <c r="N24" s="8">
        <f t="shared" si="3"/>
        <v>8333.3333333333339</v>
      </c>
      <c r="O24" s="8">
        <f t="shared" si="3"/>
        <v>8333.3333333333339</v>
      </c>
      <c r="P24" s="8">
        <f t="shared" si="3"/>
        <v>8333.3333333333339</v>
      </c>
      <c r="Q24" s="8">
        <f t="shared" si="3"/>
        <v>8333.3333333333339</v>
      </c>
      <c r="R24" s="8">
        <f t="shared" si="3"/>
        <v>8333.3333333333339</v>
      </c>
      <c r="S24" s="8">
        <f t="shared" si="3"/>
        <v>8333.3333333333339</v>
      </c>
      <c r="T24" s="8">
        <f t="shared" ref="T24:AD34" si="4">S23</f>
        <v>0</v>
      </c>
    </row>
    <row r="25" spans="2:28" outlineLevel="1" x14ac:dyDescent="0.25">
      <c r="B25" s="16">
        <v>42248</v>
      </c>
      <c r="E25" s="8"/>
      <c r="F25" s="8"/>
      <c r="G25" s="8"/>
      <c r="H25" s="8"/>
      <c r="I25" s="8">
        <f>H24</f>
        <v>33333.333333333336</v>
      </c>
      <c r="J25" s="8">
        <f t="shared" si="3"/>
        <v>283333.33333333331</v>
      </c>
      <c r="K25" s="8">
        <f t="shared" si="3"/>
        <v>33333.333333333336</v>
      </c>
      <c r="L25" s="8">
        <f t="shared" si="3"/>
        <v>33333.333333333336</v>
      </c>
      <c r="M25" s="8">
        <f t="shared" si="3"/>
        <v>33333.333333333336</v>
      </c>
      <c r="N25" s="8">
        <f t="shared" si="3"/>
        <v>33333.333333333336</v>
      </c>
      <c r="O25" s="8">
        <f t="shared" si="3"/>
        <v>8333.3333333333339</v>
      </c>
      <c r="P25" s="8">
        <f t="shared" si="3"/>
        <v>8333.3333333333339</v>
      </c>
      <c r="Q25" s="8">
        <f t="shared" si="3"/>
        <v>8333.3333333333339</v>
      </c>
      <c r="R25" s="8">
        <f t="shared" si="3"/>
        <v>8333.3333333333339</v>
      </c>
      <c r="S25" s="8">
        <f t="shared" si="3"/>
        <v>8333.3333333333339</v>
      </c>
      <c r="T25" s="8">
        <f t="shared" si="3"/>
        <v>8333.3333333333339</v>
      </c>
      <c r="U25" s="8">
        <f t="shared" si="4"/>
        <v>0</v>
      </c>
    </row>
    <row r="26" spans="2:28" outlineLevel="1" x14ac:dyDescent="0.25">
      <c r="B26" s="16">
        <v>42278</v>
      </c>
      <c r="E26" s="8"/>
      <c r="F26" s="8"/>
      <c r="G26" s="8"/>
      <c r="H26" s="8"/>
      <c r="I26" s="8"/>
      <c r="J26" s="8">
        <f>I25</f>
        <v>33333.333333333336</v>
      </c>
      <c r="K26" s="8">
        <f t="shared" si="3"/>
        <v>283333.33333333331</v>
      </c>
      <c r="L26" s="8">
        <f t="shared" si="3"/>
        <v>33333.333333333336</v>
      </c>
      <c r="M26" s="8">
        <f t="shared" si="3"/>
        <v>33333.333333333336</v>
      </c>
      <c r="N26" s="8">
        <f t="shared" si="3"/>
        <v>33333.333333333336</v>
      </c>
      <c r="O26" s="8">
        <f t="shared" si="3"/>
        <v>33333.333333333336</v>
      </c>
      <c r="P26" s="8">
        <f t="shared" si="3"/>
        <v>8333.3333333333339</v>
      </c>
      <c r="Q26" s="8">
        <f t="shared" si="3"/>
        <v>8333.3333333333339</v>
      </c>
      <c r="R26" s="8">
        <f t="shared" si="3"/>
        <v>8333.3333333333339</v>
      </c>
      <c r="S26" s="8">
        <f t="shared" si="3"/>
        <v>8333.3333333333339</v>
      </c>
      <c r="T26" s="8">
        <f t="shared" si="3"/>
        <v>8333.3333333333339</v>
      </c>
      <c r="U26" s="8">
        <f t="shared" si="3"/>
        <v>8333.3333333333339</v>
      </c>
      <c r="V26" s="8">
        <f t="shared" si="4"/>
        <v>0</v>
      </c>
    </row>
    <row r="27" spans="2:28" outlineLevel="1" x14ac:dyDescent="0.25">
      <c r="B27" s="16">
        <v>42309</v>
      </c>
      <c r="K27" s="8">
        <f>J26</f>
        <v>33333.333333333336</v>
      </c>
      <c r="L27" s="8">
        <f t="shared" si="3"/>
        <v>283333.33333333331</v>
      </c>
      <c r="M27" s="8">
        <f t="shared" si="3"/>
        <v>33333.333333333336</v>
      </c>
      <c r="N27" s="8">
        <f t="shared" si="3"/>
        <v>33333.333333333336</v>
      </c>
      <c r="O27" s="8">
        <f t="shared" si="3"/>
        <v>33333.333333333336</v>
      </c>
      <c r="P27" s="8">
        <f t="shared" si="3"/>
        <v>33333.333333333336</v>
      </c>
      <c r="Q27" s="8">
        <f t="shared" si="3"/>
        <v>8333.3333333333339</v>
      </c>
      <c r="R27" s="8">
        <f t="shared" si="3"/>
        <v>8333.3333333333339</v>
      </c>
      <c r="S27" s="8">
        <f t="shared" si="3"/>
        <v>8333.3333333333339</v>
      </c>
      <c r="T27" s="8">
        <f t="shared" si="3"/>
        <v>8333.3333333333339</v>
      </c>
      <c r="U27" s="8">
        <f t="shared" si="3"/>
        <v>8333.3333333333339</v>
      </c>
      <c r="V27" s="8">
        <f t="shared" si="3"/>
        <v>8333.3333333333339</v>
      </c>
      <c r="W27" s="8">
        <f t="shared" si="4"/>
        <v>0</v>
      </c>
    </row>
    <row r="28" spans="2:28" outlineLevel="1" x14ac:dyDescent="0.25">
      <c r="B28" s="16">
        <v>42339</v>
      </c>
      <c r="L28" s="8">
        <f>K27</f>
        <v>33333.333333333336</v>
      </c>
      <c r="M28" s="8">
        <f t="shared" si="3"/>
        <v>283333.33333333331</v>
      </c>
      <c r="N28" s="8">
        <f t="shared" si="3"/>
        <v>33333.333333333336</v>
      </c>
      <c r="O28" s="8">
        <f t="shared" si="3"/>
        <v>33333.333333333336</v>
      </c>
      <c r="P28" s="8">
        <f t="shared" si="3"/>
        <v>33333.333333333336</v>
      </c>
      <c r="Q28" s="8">
        <f t="shared" si="3"/>
        <v>33333.333333333336</v>
      </c>
      <c r="R28" s="8">
        <f t="shared" si="3"/>
        <v>8333.3333333333339</v>
      </c>
      <c r="S28" s="8">
        <f t="shared" si="3"/>
        <v>8333.3333333333339</v>
      </c>
      <c r="T28" s="8">
        <f t="shared" si="3"/>
        <v>8333.3333333333339</v>
      </c>
      <c r="U28" s="8">
        <f t="shared" si="3"/>
        <v>8333.3333333333339</v>
      </c>
      <c r="V28" s="8">
        <f t="shared" si="3"/>
        <v>8333.3333333333339</v>
      </c>
      <c r="W28" s="8">
        <f t="shared" si="3"/>
        <v>8333.3333333333339</v>
      </c>
      <c r="X28" s="8">
        <f t="shared" si="4"/>
        <v>0</v>
      </c>
    </row>
    <row r="29" spans="2:28" outlineLevel="1" x14ac:dyDescent="0.25">
      <c r="B29" s="16">
        <v>42370</v>
      </c>
      <c r="M29" s="8">
        <f>L28</f>
        <v>33333.333333333336</v>
      </c>
      <c r="N29" s="8">
        <f t="shared" si="3"/>
        <v>283333.33333333331</v>
      </c>
      <c r="O29" s="8">
        <f t="shared" si="3"/>
        <v>33333.333333333336</v>
      </c>
      <c r="P29" s="8">
        <f t="shared" si="3"/>
        <v>33333.333333333336</v>
      </c>
      <c r="Q29" s="8">
        <f t="shared" si="3"/>
        <v>33333.333333333336</v>
      </c>
      <c r="R29" s="8">
        <f t="shared" si="3"/>
        <v>33333.333333333336</v>
      </c>
      <c r="S29" s="8">
        <f t="shared" si="3"/>
        <v>8333.3333333333339</v>
      </c>
      <c r="T29" s="8">
        <f t="shared" si="3"/>
        <v>8333.3333333333339</v>
      </c>
      <c r="U29" s="8">
        <f t="shared" si="3"/>
        <v>8333.3333333333339</v>
      </c>
      <c r="V29" s="8">
        <f t="shared" si="3"/>
        <v>8333.3333333333339</v>
      </c>
      <c r="W29" s="8">
        <f t="shared" si="3"/>
        <v>8333.3333333333339</v>
      </c>
      <c r="X29" s="8">
        <f t="shared" si="4"/>
        <v>8333.3333333333339</v>
      </c>
      <c r="Y29" s="8">
        <f t="shared" si="4"/>
        <v>0</v>
      </c>
    </row>
    <row r="30" spans="2:28" outlineLevel="1" x14ac:dyDescent="0.25">
      <c r="B30" s="16">
        <v>42401</v>
      </c>
      <c r="N30" s="8">
        <f>M29</f>
        <v>33333.333333333336</v>
      </c>
      <c r="O30" s="8">
        <f t="shared" si="3"/>
        <v>283333.33333333331</v>
      </c>
      <c r="P30" s="8">
        <f t="shared" si="3"/>
        <v>33333.333333333336</v>
      </c>
      <c r="Q30" s="8">
        <f t="shared" si="3"/>
        <v>33333.333333333336</v>
      </c>
      <c r="R30" s="8">
        <f t="shared" si="3"/>
        <v>33333.333333333336</v>
      </c>
      <c r="S30" s="8">
        <f t="shared" si="3"/>
        <v>33333.333333333336</v>
      </c>
      <c r="T30" s="8">
        <f t="shared" si="3"/>
        <v>8333.3333333333339</v>
      </c>
      <c r="U30" s="8">
        <f t="shared" si="3"/>
        <v>8333.3333333333339</v>
      </c>
      <c r="V30" s="8">
        <f t="shared" si="3"/>
        <v>8333.3333333333339</v>
      </c>
      <c r="W30" s="8">
        <f t="shared" si="3"/>
        <v>8333.3333333333339</v>
      </c>
      <c r="X30" s="8">
        <f t="shared" si="4"/>
        <v>8333.3333333333339</v>
      </c>
      <c r="Y30" s="8">
        <f t="shared" si="4"/>
        <v>8333.3333333333339</v>
      </c>
      <c r="Z30" s="8">
        <f t="shared" si="4"/>
        <v>0</v>
      </c>
    </row>
    <row r="31" spans="2:28" outlineLevel="1" x14ac:dyDescent="0.25">
      <c r="B31" s="16">
        <v>42430</v>
      </c>
      <c r="O31" s="8">
        <f>N30</f>
        <v>33333.333333333336</v>
      </c>
      <c r="P31" s="8">
        <f t="shared" si="3"/>
        <v>283333.33333333331</v>
      </c>
      <c r="Q31" s="8">
        <f t="shared" si="3"/>
        <v>33333.333333333336</v>
      </c>
      <c r="R31" s="8">
        <f t="shared" si="3"/>
        <v>33333.333333333336</v>
      </c>
      <c r="S31" s="8">
        <f t="shared" si="3"/>
        <v>33333.333333333336</v>
      </c>
      <c r="T31" s="8">
        <f t="shared" si="3"/>
        <v>33333.333333333336</v>
      </c>
      <c r="U31" s="8">
        <f t="shared" si="3"/>
        <v>8333.3333333333339</v>
      </c>
      <c r="V31" s="8">
        <f t="shared" si="3"/>
        <v>8333.3333333333339</v>
      </c>
      <c r="W31" s="8">
        <f t="shared" si="3"/>
        <v>8333.3333333333339</v>
      </c>
      <c r="X31" s="8">
        <f t="shared" si="4"/>
        <v>8333.3333333333339</v>
      </c>
      <c r="Y31" s="8">
        <f t="shared" si="4"/>
        <v>8333.3333333333339</v>
      </c>
      <c r="Z31" s="8">
        <f t="shared" si="4"/>
        <v>8333.3333333333339</v>
      </c>
      <c r="AA31" s="8">
        <f t="shared" si="4"/>
        <v>0</v>
      </c>
    </row>
    <row r="32" spans="2:28" outlineLevel="1" x14ac:dyDescent="0.25">
      <c r="B32" s="16">
        <v>42461</v>
      </c>
      <c r="P32" s="8">
        <f>O31</f>
        <v>33333.333333333336</v>
      </c>
      <c r="Q32" s="8">
        <f t="shared" si="3"/>
        <v>283333.33333333331</v>
      </c>
      <c r="R32" s="8">
        <f t="shared" si="3"/>
        <v>33333.333333333336</v>
      </c>
      <c r="S32" s="8">
        <f t="shared" si="3"/>
        <v>33333.333333333336</v>
      </c>
      <c r="T32" s="8">
        <f t="shared" si="3"/>
        <v>33333.333333333336</v>
      </c>
      <c r="U32" s="8">
        <f t="shared" si="3"/>
        <v>33333.333333333336</v>
      </c>
      <c r="V32" s="8">
        <f t="shared" si="3"/>
        <v>8333.3333333333339</v>
      </c>
      <c r="W32" s="8">
        <f t="shared" si="3"/>
        <v>8333.3333333333339</v>
      </c>
      <c r="X32" s="8">
        <f t="shared" si="4"/>
        <v>8333.3333333333339</v>
      </c>
      <c r="Y32" s="8">
        <f t="shared" si="4"/>
        <v>8333.3333333333339</v>
      </c>
      <c r="Z32" s="8">
        <f t="shared" si="4"/>
        <v>8333.3333333333339</v>
      </c>
      <c r="AA32" s="8">
        <f t="shared" si="4"/>
        <v>8333.3333333333339</v>
      </c>
      <c r="AB32" s="8">
        <f t="shared" si="4"/>
        <v>0</v>
      </c>
    </row>
    <row r="33" spans="2:30" outlineLevel="1" x14ac:dyDescent="0.25">
      <c r="B33" s="16">
        <v>42491</v>
      </c>
      <c r="Q33" s="8">
        <f>P32</f>
        <v>33333.333333333336</v>
      </c>
      <c r="R33" s="8">
        <f t="shared" si="3"/>
        <v>283333.33333333331</v>
      </c>
      <c r="S33" s="8">
        <f t="shared" si="3"/>
        <v>33333.333333333336</v>
      </c>
      <c r="T33" s="8">
        <f t="shared" si="3"/>
        <v>33333.333333333336</v>
      </c>
      <c r="U33" s="8">
        <f t="shared" si="3"/>
        <v>33333.333333333336</v>
      </c>
      <c r="V33" s="8">
        <f t="shared" si="3"/>
        <v>33333.333333333336</v>
      </c>
      <c r="W33" s="8">
        <f t="shared" si="3"/>
        <v>8333.3333333333339</v>
      </c>
      <c r="X33" s="8">
        <f t="shared" si="4"/>
        <v>8333.3333333333339</v>
      </c>
      <c r="Y33" s="8">
        <f t="shared" si="4"/>
        <v>8333.3333333333339</v>
      </c>
      <c r="Z33" s="8">
        <f t="shared" si="4"/>
        <v>8333.3333333333339</v>
      </c>
      <c r="AA33" s="8">
        <f t="shared" si="4"/>
        <v>8333.3333333333339</v>
      </c>
      <c r="AB33" s="8">
        <f t="shared" si="4"/>
        <v>8333.3333333333339</v>
      </c>
      <c r="AC33" s="8">
        <f t="shared" si="4"/>
        <v>0</v>
      </c>
    </row>
    <row r="34" spans="2:30" outlineLevel="1" x14ac:dyDescent="0.25">
      <c r="R34" s="8">
        <f>Q33</f>
        <v>33333.333333333336</v>
      </c>
      <c r="S34" s="8">
        <f t="shared" si="3"/>
        <v>283333.33333333331</v>
      </c>
      <c r="T34" s="8">
        <f t="shared" si="3"/>
        <v>33333.333333333336</v>
      </c>
      <c r="U34" s="8">
        <f t="shared" si="3"/>
        <v>33333.333333333336</v>
      </c>
      <c r="V34" s="8">
        <f t="shared" si="3"/>
        <v>33333.333333333336</v>
      </c>
      <c r="W34" s="8">
        <f t="shared" si="3"/>
        <v>33333.333333333336</v>
      </c>
      <c r="X34" s="8">
        <f t="shared" si="4"/>
        <v>8333.3333333333339</v>
      </c>
      <c r="Y34" s="8">
        <f t="shared" si="4"/>
        <v>8333.3333333333339</v>
      </c>
      <c r="Z34" s="8">
        <f t="shared" si="4"/>
        <v>8333.3333333333339</v>
      </c>
      <c r="AA34" s="8">
        <f t="shared" si="4"/>
        <v>8333.3333333333339</v>
      </c>
      <c r="AB34" s="8">
        <f t="shared" si="4"/>
        <v>8333.3333333333339</v>
      </c>
      <c r="AC34" s="8">
        <f t="shared" si="4"/>
        <v>8333.3333333333339</v>
      </c>
      <c r="AD34" s="8">
        <f t="shared" si="4"/>
        <v>0</v>
      </c>
    </row>
    <row r="35" spans="2:30" ht="15.75" thickBot="1" x14ac:dyDescent="0.3">
      <c r="B35" s="17" t="s">
        <v>5</v>
      </c>
      <c r="C35" s="17"/>
      <c r="D35" s="17"/>
      <c r="E35" s="18"/>
      <c r="F35" s="19">
        <f>SUM(F21:F34)</f>
        <v>33333.333333333336</v>
      </c>
      <c r="G35" s="19">
        <f t="shared" ref="G35:AD35" si="5">SUM(G21:G34)</f>
        <v>316666.66666666663</v>
      </c>
      <c r="H35" s="19">
        <f t="shared" si="5"/>
        <v>349999.99999999994</v>
      </c>
      <c r="I35" s="19">
        <f t="shared" si="5"/>
        <v>383333.33333333331</v>
      </c>
      <c r="J35" s="19">
        <f t="shared" si="5"/>
        <v>416666.66666666663</v>
      </c>
      <c r="K35" s="19">
        <f t="shared" si="5"/>
        <v>449999.99999999994</v>
      </c>
      <c r="L35" s="19">
        <f t="shared" si="5"/>
        <v>458333.33333333331</v>
      </c>
      <c r="M35" s="19">
        <f t="shared" si="5"/>
        <v>466666.66666666669</v>
      </c>
      <c r="N35" s="19">
        <f t="shared" si="5"/>
        <v>474999.99999999994</v>
      </c>
      <c r="O35" s="19">
        <f t="shared" si="5"/>
        <v>483333.33333333331</v>
      </c>
      <c r="P35" s="19">
        <f t="shared" si="5"/>
        <v>491666.66666666669</v>
      </c>
      <c r="Q35" s="19">
        <f t="shared" si="5"/>
        <v>500000</v>
      </c>
      <c r="R35" s="19">
        <f t="shared" si="5"/>
        <v>500000</v>
      </c>
      <c r="S35" s="19">
        <f t="shared" si="5"/>
        <v>466666.66666666669</v>
      </c>
      <c r="T35" s="19">
        <f t="shared" si="5"/>
        <v>183333.33333333337</v>
      </c>
      <c r="U35" s="19">
        <f t="shared" si="5"/>
        <v>150000.00000000003</v>
      </c>
      <c r="V35" s="19">
        <f t="shared" si="5"/>
        <v>116666.66666666669</v>
      </c>
      <c r="W35" s="19">
        <f t="shared" si="5"/>
        <v>83333.333333333343</v>
      </c>
      <c r="X35" s="19">
        <f t="shared" si="5"/>
        <v>50000.000000000007</v>
      </c>
      <c r="Y35" s="19">
        <f t="shared" si="5"/>
        <v>41666.666666666672</v>
      </c>
      <c r="Z35" s="19">
        <f t="shared" si="5"/>
        <v>33333.333333333336</v>
      </c>
      <c r="AA35" s="19">
        <f t="shared" si="5"/>
        <v>25000</v>
      </c>
      <c r="AB35" s="19">
        <f t="shared" si="5"/>
        <v>16666.666666666668</v>
      </c>
      <c r="AC35" s="19">
        <f t="shared" si="5"/>
        <v>8333.3333333333339</v>
      </c>
      <c r="AD35" s="19">
        <f t="shared" si="5"/>
        <v>0</v>
      </c>
    </row>
    <row r="38" spans="2:30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30" x14ac:dyDescent="0.25">
      <c r="B39" s="15" t="s">
        <v>9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30" x14ac:dyDescent="0.25">
      <c r="B40" s="15" t="s">
        <v>11</v>
      </c>
      <c r="C40" s="15" t="s">
        <v>10</v>
      </c>
      <c r="D40" s="15" t="s">
        <v>4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2:30" x14ac:dyDescent="0.25">
      <c r="B41" s="3" t="s">
        <v>12</v>
      </c>
      <c r="C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2:30" x14ac:dyDescent="0.25">
      <c r="B42" s="16">
        <f t="shared" ref="B42:B52" si="6">B22</f>
        <v>42156</v>
      </c>
      <c r="C42" s="21"/>
      <c r="D42" s="21">
        <f t="shared" ref="D42:D52" si="7">SUM(E42:Z42)</f>
        <v>449999.99999999988</v>
      </c>
      <c r="E42" s="8"/>
      <c r="F42" s="8"/>
      <c r="G42" s="8">
        <f>F22</f>
        <v>33333.333333333336</v>
      </c>
      <c r="H42" s="8">
        <f>G22</f>
        <v>283333.33333333331</v>
      </c>
      <c r="I42" s="8">
        <f>H22</f>
        <v>33333.333333333336</v>
      </c>
      <c r="J42" s="8">
        <f>I22</f>
        <v>33333.333333333336</v>
      </c>
      <c r="K42" s="8">
        <f>J22</f>
        <v>33333.333333333336</v>
      </c>
      <c r="L42" s="8">
        <f>SUM(K$22:K22)</f>
        <v>33333.333333333336</v>
      </c>
      <c r="M42" s="8"/>
      <c r="N42" s="8"/>
      <c r="O42" s="8"/>
      <c r="P42" s="8"/>
      <c r="Q42" s="8"/>
      <c r="R42" s="8"/>
    </row>
    <row r="43" spans="2:30" x14ac:dyDescent="0.25">
      <c r="B43" s="16">
        <f t="shared" si="6"/>
        <v>42186</v>
      </c>
      <c r="C43" s="21"/>
      <c r="D43" s="21">
        <f>SUM(E43:Z43)</f>
        <v>458333.33333333326</v>
      </c>
      <c r="E43" s="8"/>
      <c r="F43" s="8"/>
      <c r="G43" s="8"/>
      <c r="H43" s="8">
        <f>G23</f>
        <v>33333.333333333336</v>
      </c>
      <c r="I43" s="8">
        <f t="shared" ref="I43:L43" si="8">H23</f>
        <v>283333.33333333331</v>
      </c>
      <c r="J43" s="8">
        <f t="shared" si="8"/>
        <v>33333.333333333336</v>
      </c>
      <c r="K43" s="8">
        <f t="shared" si="8"/>
        <v>33333.333333333336</v>
      </c>
      <c r="L43" s="8">
        <f t="shared" si="8"/>
        <v>33333.333333333336</v>
      </c>
      <c r="M43" s="8">
        <f>SUM(L$22:L23)</f>
        <v>41666.666666666672</v>
      </c>
      <c r="N43" s="8"/>
      <c r="O43" s="8"/>
      <c r="P43" s="8"/>
      <c r="Q43" s="8"/>
      <c r="R43" s="8"/>
      <c r="S43" s="8"/>
    </row>
    <row r="44" spans="2:30" x14ac:dyDescent="0.25">
      <c r="B44" s="16">
        <f t="shared" si="6"/>
        <v>42217</v>
      </c>
      <c r="C44" s="21"/>
      <c r="D44" s="21">
        <f t="shared" si="7"/>
        <v>466666.66666666657</v>
      </c>
      <c r="E44" s="8"/>
      <c r="F44" s="8"/>
      <c r="G44" s="8"/>
      <c r="H44" s="8"/>
      <c r="I44" s="8">
        <f>I24</f>
        <v>283333.33333333331</v>
      </c>
      <c r="J44" s="8">
        <f>J24</f>
        <v>33333.333333333336</v>
      </c>
      <c r="K44" s="8">
        <f>K24</f>
        <v>33333.333333333336</v>
      </c>
      <c r="L44" s="8">
        <f>L24</f>
        <v>33333.333333333336</v>
      </c>
      <c r="M44" s="8">
        <f>M24</f>
        <v>33333.333333333336</v>
      </c>
      <c r="N44" s="8">
        <f>SUM(M$22:M24)</f>
        <v>50000</v>
      </c>
      <c r="O44" s="8"/>
      <c r="P44" s="8"/>
      <c r="Q44" s="8"/>
      <c r="R44" s="8"/>
    </row>
    <row r="45" spans="2:30" x14ac:dyDescent="0.25">
      <c r="B45" s="16">
        <f t="shared" si="6"/>
        <v>42248</v>
      </c>
      <c r="C45" s="21"/>
      <c r="D45" s="21">
        <f t="shared" si="7"/>
        <v>474999.99999999988</v>
      </c>
      <c r="E45" s="8"/>
      <c r="F45" s="8"/>
      <c r="G45" s="8"/>
      <c r="H45" s="8"/>
      <c r="I45" s="8"/>
      <c r="J45" s="8">
        <f>J25</f>
        <v>283333.33333333331</v>
      </c>
      <c r="K45" s="8">
        <f>K25</f>
        <v>33333.333333333336</v>
      </c>
      <c r="L45" s="8">
        <f>L25</f>
        <v>33333.333333333336</v>
      </c>
      <c r="M45" s="8">
        <f>M25</f>
        <v>33333.333333333336</v>
      </c>
      <c r="N45" s="8">
        <f>N25</f>
        <v>33333.333333333336</v>
      </c>
      <c r="O45" s="8">
        <f>SUM(N$22:N25)</f>
        <v>58333.333333333336</v>
      </c>
      <c r="P45" s="8"/>
      <c r="Q45" s="8"/>
      <c r="R45" s="8"/>
    </row>
    <row r="46" spans="2:30" x14ac:dyDescent="0.25">
      <c r="B46" s="16">
        <f t="shared" si="6"/>
        <v>42278</v>
      </c>
      <c r="C46" s="21"/>
      <c r="D46" s="21">
        <f t="shared" si="7"/>
        <v>483333.33333333326</v>
      </c>
      <c r="E46" s="8"/>
      <c r="F46" s="8"/>
      <c r="G46" s="8"/>
      <c r="H46" s="8"/>
      <c r="I46" s="8"/>
      <c r="J46" s="8"/>
      <c r="K46" s="8">
        <f>K26</f>
        <v>283333.33333333331</v>
      </c>
      <c r="L46" s="8">
        <f>L26</f>
        <v>33333.333333333336</v>
      </c>
      <c r="M46" s="8">
        <f>M26</f>
        <v>33333.333333333336</v>
      </c>
      <c r="N46" s="8">
        <f>N26</f>
        <v>33333.333333333336</v>
      </c>
      <c r="O46" s="8">
        <f>O26</f>
        <v>33333.333333333336</v>
      </c>
      <c r="P46" s="8">
        <f>SUM(O$22:O26)</f>
        <v>66666.666666666672</v>
      </c>
      <c r="Q46" s="8"/>
      <c r="R46" s="8"/>
    </row>
    <row r="47" spans="2:30" x14ac:dyDescent="0.25">
      <c r="B47" s="16">
        <f t="shared" si="6"/>
        <v>42309</v>
      </c>
      <c r="C47" s="21"/>
      <c r="D47" s="21">
        <f t="shared" si="7"/>
        <v>491666.66666666657</v>
      </c>
      <c r="E47" s="8"/>
      <c r="F47" s="8"/>
      <c r="G47" s="8"/>
      <c r="H47" s="8"/>
      <c r="I47" s="8"/>
      <c r="J47" s="8"/>
      <c r="K47" s="8"/>
      <c r="L47" s="8">
        <f>L27</f>
        <v>283333.33333333331</v>
      </c>
      <c r="M47" s="8">
        <f>M27</f>
        <v>33333.333333333336</v>
      </c>
      <c r="N47" s="8">
        <f>N27</f>
        <v>33333.333333333336</v>
      </c>
      <c r="O47" s="8">
        <f>O27</f>
        <v>33333.333333333336</v>
      </c>
      <c r="P47" s="8">
        <f>P27</f>
        <v>33333.333333333336</v>
      </c>
      <c r="Q47" s="8">
        <f>SUM(P$22:P27)</f>
        <v>75000</v>
      </c>
      <c r="R47" s="8"/>
    </row>
    <row r="48" spans="2:30" x14ac:dyDescent="0.25">
      <c r="B48" s="16">
        <f t="shared" si="6"/>
        <v>42339</v>
      </c>
      <c r="C48" s="21"/>
      <c r="D48" s="21">
        <f t="shared" si="7"/>
        <v>499999.99999999988</v>
      </c>
      <c r="E48" s="8"/>
      <c r="F48" s="8"/>
      <c r="G48" s="8"/>
      <c r="H48" s="8"/>
      <c r="I48" s="8"/>
      <c r="J48" s="8"/>
      <c r="K48" s="8"/>
      <c r="L48" s="8"/>
      <c r="M48" s="8">
        <f>M28</f>
        <v>283333.33333333331</v>
      </c>
      <c r="N48" s="8">
        <f>N28</f>
        <v>33333.333333333336</v>
      </c>
      <c r="O48" s="8">
        <f>O28</f>
        <v>33333.333333333336</v>
      </c>
      <c r="P48" s="8">
        <f>P28</f>
        <v>33333.333333333336</v>
      </c>
      <c r="Q48" s="8">
        <f>Q28</f>
        <v>33333.333333333336</v>
      </c>
      <c r="R48" s="8">
        <f>SUM(Q$22:Q28)</f>
        <v>83333.333333333343</v>
      </c>
    </row>
    <row r="49" spans="2:22" x14ac:dyDescent="0.25">
      <c r="B49" s="16">
        <f t="shared" si="6"/>
        <v>42370</v>
      </c>
      <c r="D49" s="21">
        <f t="shared" si="7"/>
        <v>499999.99999999988</v>
      </c>
      <c r="E49" s="8"/>
      <c r="F49" s="8"/>
      <c r="G49" s="8"/>
      <c r="H49" s="8"/>
      <c r="I49" s="8"/>
      <c r="J49" s="8"/>
      <c r="K49" s="8"/>
      <c r="L49" s="8"/>
      <c r="M49" s="8"/>
      <c r="N49" s="8">
        <f>N29</f>
        <v>283333.33333333331</v>
      </c>
      <c r="O49" s="8">
        <f>O29</f>
        <v>33333.333333333336</v>
      </c>
      <c r="P49" s="8">
        <f>P29</f>
        <v>33333.333333333336</v>
      </c>
      <c r="Q49" s="8">
        <f>Q29</f>
        <v>33333.333333333336</v>
      </c>
      <c r="R49" s="8">
        <f>R29</f>
        <v>33333.333333333336</v>
      </c>
      <c r="S49" s="8">
        <f>SUM(R$22:R29)</f>
        <v>83333.333333333343</v>
      </c>
    </row>
    <row r="50" spans="2:22" x14ac:dyDescent="0.25">
      <c r="B50" s="16">
        <f t="shared" si="6"/>
        <v>42401</v>
      </c>
      <c r="D50" s="21">
        <f t="shared" si="7"/>
        <v>499999.99999999988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f>O30</f>
        <v>283333.33333333331</v>
      </c>
      <c r="P50" s="8">
        <f>P30</f>
        <v>33333.333333333336</v>
      </c>
      <c r="Q50" s="8">
        <f>Q30</f>
        <v>33333.333333333336</v>
      </c>
      <c r="R50" s="8">
        <f>R30</f>
        <v>33333.333333333336</v>
      </c>
      <c r="S50" s="8">
        <f>S30</f>
        <v>33333.333333333336</v>
      </c>
      <c r="T50" s="8">
        <f>SUM(S$22:S30)</f>
        <v>83333.333333333343</v>
      </c>
    </row>
    <row r="51" spans="2:22" x14ac:dyDescent="0.25">
      <c r="B51" s="16">
        <f t="shared" si="6"/>
        <v>42430</v>
      </c>
      <c r="D51" s="21">
        <f t="shared" si="7"/>
        <v>499999.99999999988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>
        <f>P31</f>
        <v>283333.33333333331</v>
      </c>
      <c r="Q51" s="8">
        <f>Q31</f>
        <v>33333.333333333336</v>
      </c>
      <c r="R51" s="8">
        <f>R31</f>
        <v>33333.333333333336</v>
      </c>
      <c r="S51" s="8">
        <f>S31</f>
        <v>33333.333333333336</v>
      </c>
      <c r="T51" s="8">
        <f>T31</f>
        <v>33333.333333333336</v>
      </c>
      <c r="U51" s="8">
        <f>SUM(T$22:T31)</f>
        <v>83333.333333333343</v>
      </c>
    </row>
    <row r="52" spans="2:22" x14ac:dyDescent="0.25">
      <c r="B52" s="16">
        <f t="shared" si="6"/>
        <v>42461</v>
      </c>
      <c r="D52" s="21">
        <f t="shared" si="7"/>
        <v>499999.99999999988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f>Q32</f>
        <v>283333.33333333331</v>
      </c>
      <c r="R52" s="8">
        <f>R32</f>
        <v>33333.333333333336</v>
      </c>
      <c r="S52" s="8">
        <f>S32</f>
        <v>33333.333333333336</v>
      </c>
      <c r="T52" s="8">
        <f>T32</f>
        <v>33333.333333333336</v>
      </c>
      <c r="U52" s="8">
        <f>U32</f>
        <v>33333.333333333336</v>
      </c>
      <c r="V52" s="8">
        <f>SUM(U$22:U32)</f>
        <v>83333.333333333343</v>
      </c>
    </row>
    <row r="53" spans="2:22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2:22" x14ac:dyDescent="0.25">
      <c r="E54" s="7"/>
      <c r="F54" s="7">
        <f>F10</f>
        <v>42156</v>
      </c>
      <c r="G54" s="7">
        <f>G10</f>
        <v>42186</v>
      </c>
      <c r="H54" s="7">
        <f>H10</f>
        <v>42217</v>
      </c>
      <c r="I54" s="7">
        <f>I10</f>
        <v>42248</v>
      </c>
      <c r="J54" s="7">
        <f>J10</f>
        <v>42278</v>
      </c>
      <c r="K54" s="7">
        <f>K10</f>
        <v>42309</v>
      </c>
      <c r="L54" s="7">
        <f>L10</f>
        <v>42339</v>
      </c>
      <c r="M54" s="7">
        <f>M10</f>
        <v>42370</v>
      </c>
      <c r="N54" s="7">
        <f>N10</f>
        <v>42401</v>
      </c>
      <c r="O54" s="7">
        <f>O10</f>
        <v>42430</v>
      </c>
      <c r="P54" s="7">
        <f>P10</f>
        <v>42461</v>
      </c>
      <c r="Q54" s="7">
        <f>Q10</f>
        <v>42491</v>
      </c>
      <c r="R54" s="7">
        <f>R10</f>
        <v>42522</v>
      </c>
      <c r="S54" s="7"/>
      <c r="T54" s="7"/>
      <c r="U54" s="7"/>
    </row>
    <row r="55" spans="2:22" x14ac:dyDescent="0.25">
      <c r="B55" s="3" t="s">
        <v>6</v>
      </c>
      <c r="E55" s="20">
        <v>300000</v>
      </c>
      <c r="F55" s="21">
        <f>E55-F57</f>
        <v>266666.66666666669</v>
      </c>
      <c r="G55" s="21">
        <f>F59</f>
        <v>583333.33333333326</v>
      </c>
      <c r="H55" s="21">
        <f t="shared" ref="H55:L55" si="9">G59</f>
        <v>624999.99999999988</v>
      </c>
      <c r="I55" s="21">
        <f t="shared" si="9"/>
        <v>641666.66666666651</v>
      </c>
      <c r="J55" s="21">
        <f t="shared" si="9"/>
        <v>733333.33333333302</v>
      </c>
      <c r="K55" s="21">
        <f t="shared" si="9"/>
        <v>799999.99999999965</v>
      </c>
      <c r="L55" s="21">
        <f t="shared" si="9"/>
        <v>841666.66666666628</v>
      </c>
      <c r="M55" s="21">
        <f t="shared" ref="M55:P55" si="10">L59</f>
        <v>883333.33333333279</v>
      </c>
      <c r="N55" s="21">
        <f t="shared" si="10"/>
        <v>916666.66666666605</v>
      </c>
      <c r="O55" s="21">
        <f t="shared" si="10"/>
        <v>941666.66666666605</v>
      </c>
      <c r="P55" s="21">
        <f t="shared" si="10"/>
        <v>958333.33333333256</v>
      </c>
      <c r="Q55" s="21">
        <f t="shared" ref="Q55:R55" si="11">P59</f>
        <v>966666.66666666581</v>
      </c>
      <c r="R55" s="21">
        <f t="shared" si="11"/>
        <v>966666.6666666657</v>
      </c>
      <c r="S55" s="21"/>
    </row>
    <row r="56" spans="2:22" x14ac:dyDescent="0.25">
      <c r="B56" s="3" t="s">
        <v>15</v>
      </c>
      <c r="E56" s="24"/>
      <c r="F56" s="20">
        <v>100000</v>
      </c>
      <c r="G56" s="20">
        <v>100000</v>
      </c>
      <c r="H56" s="20">
        <v>100000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1"/>
    </row>
    <row r="57" spans="2:22" x14ac:dyDescent="0.25">
      <c r="B57" s="3" t="s">
        <v>16</v>
      </c>
      <c r="E57" s="8"/>
      <c r="F57" s="21">
        <f>F35</f>
        <v>33333.333333333336</v>
      </c>
      <c r="G57" s="21">
        <f t="shared" ref="G57:K57" si="12">G35</f>
        <v>316666.66666666663</v>
      </c>
      <c r="H57" s="21">
        <f t="shared" si="12"/>
        <v>349999.99999999994</v>
      </c>
      <c r="I57" s="21">
        <f t="shared" si="12"/>
        <v>383333.33333333331</v>
      </c>
      <c r="J57" s="21">
        <f t="shared" si="12"/>
        <v>416666.66666666663</v>
      </c>
      <c r="K57" s="21">
        <f t="shared" si="12"/>
        <v>449999.99999999994</v>
      </c>
      <c r="L57" s="21">
        <f>L35</f>
        <v>458333.33333333331</v>
      </c>
      <c r="M57" s="21">
        <f t="shared" ref="M57:N57" si="13">M35</f>
        <v>466666.66666666669</v>
      </c>
      <c r="N57" s="21">
        <f t="shared" si="13"/>
        <v>474999.99999999994</v>
      </c>
      <c r="O57" s="21">
        <f>O35</f>
        <v>483333.33333333331</v>
      </c>
      <c r="P57" s="21">
        <f>P35</f>
        <v>491666.66666666669</v>
      </c>
      <c r="Q57" s="21">
        <f t="shared" ref="Q57:R57" si="14">Q35</f>
        <v>500000</v>
      </c>
      <c r="R57" s="21">
        <f t="shared" si="14"/>
        <v>500000</v>
      </c>
      <c r="S57" s="21"/>
    </row>
    <row r="58" spans="2:22" x14ac:dyDescent="0.25">
      <c r="B58" s="3" t="s">
        <v>7</v>
      </c>
      <c r="E58" s="21"/>
      <c r="F58" s="22">
        <f t="array" ref="F58:P58">TRANSPOSE(D42:D52)</f>
        <v>449999.99999999988</v>
      </c>
      <c r="G58" s="22">
        <v>458333.33333333326</v>
      </c>
      <c r="H58" s="22">
        <v>466666.66666666657</v>
      </c>
      <c r="I58" s="22">
        <v>474999.99999999988</v>
      </c>
      <c r="J58" s="22">
        <v>483333.33333333326</v>
      </c>
      <c r="K58" s="22">
        <v>491666.66666666657</v>
      </c>
      <c r="L58" s="22">
        <v>499999.99999999988</v>
      </c>
      <c r="M58" s="22">
        <v>499999.99999999988</v>
      </c>
      <c r="N58" s="22">
        <v>499999.99999999988</v>
      </c>
      <c r="O58" s="22">
        <v>499999.99999999988</v>
      </c>
      <c r="P58" s="22">
        <v>499999.99999999988</v>
      </c>
      <c r="Q58" s="22">
        <f>P58</f>
        <v>499999.99999999988</v>
      </c>
      <c r="R58" s="22">
        <f>Q58</f>
        <v>499999.99999999988</v>
      </c>
      <c r="S58" s="22"/>
    </row>
    <row r="59" spans="2:22" ht="15.75" thickBot="1" x14ac:dyDescent="0.3">
      <c r="B59" s="17" t="s">
        <v>8</v>
      </c>
      <c r="C59" s="17"/>
      <c r="D59" s="17"/>
      <c r="E59" s="18"/>
      <c r="F59" s="19">
        <f>F55-SUM(F56:F57)+F58</f>
        <v>583333.33333333326</v>
      </c>
      <c r="G59" s="19">
        <f t="shared" ref="G59:L59" si="15">G55-SUM(G56:G57)+G58</f>
        <v>624999.99999999988</v>
      </c>
      <c r="H59" s="19">
        <f t="shared" si="15"/>
        <v>641666.66666666651</v>
      </c>
      <c r="I59" s="19">
        <f t="shared" si="15"/>
        <v>733333.33333333302</v>
      </c>
      <c r="J59" s="19">
        <f t="shared" si="15"/>
        <v>799999.99999999965</v>
      </c>
      <c r="K59" s="19">
        <f t="shared" si="15"/>
        <v>841666.66666666628</v>
      </c>
      <c r="L59" s="19">
        <f t="shared" si="15"/>
        <v>883333.33333333279</v>
      </c>
      <c r="M59" s="19">
        <f t="shared" ref="M59" si="16">M55-SUM(M56:M57)+M58</f>
        <v>916666.66666666605</v>
      </c>
      <c r="N59" s="19">
        <f t="shared" ref="N59" si="17">N55-SUM(N56:N57)+N58</f>
        <v>941666.66666666605</v>
      </c>
      <c r="O59" s="19">
        <f t="shared" ref="O59" si="18">O55-SUM(O56:O57)+O58</f>
        <v>958333.33333333256</v>
      </c>
      <c r="P59" s="19">
        <f t="shared" ref="P59" si="19">P55-SUM(P56:P57)+P58</f>
        <v>966666.66666666581</v>
      </c>
      <c r="Q59" s="19">
        <f t="shared" ref="Q59" si="20">Q55-SUM(Q56:Q57)+Q58</f>
        <v>966666.6666666657</v>
      </c>
      <c r="R59" s="19">
        <f t="shared" ref="R59" si="21">R55-SUM(R56:R57)+R58</f>
        <v>966666.66666666558</v>
      </c>
      <c r="S59" s="19"/>
    </row>
    <row r="60" spans="2:22" x14ac:dyDescent="0.25">
      <c r="E60" s="21"/>
      <c r="F60" s="21"/>
      <c r="G60" s="21"/>
      <c r="H60" s="21"/>
      <c r="I60" s="21"/>
      <c r="J60" s="21"/>
      <c r="K60" s="21"/>
    </row>
    <row r="61" spans="2:22" x14ac:dyDescent="0.25">
      <c r="E61" s="21"/>
      <c r="G61" s="21"/>
      <c r="H61" s="21"/>
      <c r="I61" s="21"/>
      <c r="J61" s="21"/>
      <c r="K61" s="21"/>
    </row>
    <row r="62" spans="2:22" ht="75" x14ac:dyDescent="0.25">
      <c r="B62" s="38"/>
      <c r="C62" s="38"/>
      <c r="D62" s="38" t="s">
        <v>18</v>
      </c>
      <c r="E62" s="38" t="s">
        <v>19</v>
      </c>
      <c r="F62" s="38" t="s">
        <v>17</v>
      </c>
    </row>
    <row r="63" spans="2:22" hidden="1" outlineLevel="1" x14ac:dyDescent="0.25">
      <c r="B63" s="28"/>
      <c r="C63" s="29"/>
      <c r="D63" s="29">
        <v>0</v>
      </c>
      <c r="E63" s="29">
        <v>0.3</v>
      </c>
      <c r="F63" s="29">
        <v>0.5</v>
      </c>
    </row>
    <row r="64" spans="2:22" collapsed="1" x14ac:dyDescent="0.25">
      <c r="B64" s="25">
        <f t="array" ref="B64:B76">TRANSPOSE(F54:R54)</f>
        <v>42156</v>
      </c>
      <c r="C64" s="26">
        <f t="array" ref="C64:C76">TRANSPOSE(F59:R59)</f>
        <v>583333.33333333326</v>
      </c>
      <c r="D64" s="26">
        <f t="dataTable" ref="D64:F76" dt2D="0" dtr="1" r1="C7"/>
        <v>533333.33333333326</v>
      </c>
      <c r="E64" s="26">
        <v>583333.33333333326</v>
      </c>
      <c r="F64" s="33">
        <v>616666.66666666674</v>
      </c>
    </row>
    <row r="65" spans="2:24" x14ac:dyDescent="0.25">
      <c r="B65" s="25">
        <v>42186</v>
      </c>
      <c r="C65" s="26">
        <v>624999.99999999988</v>
      </c>
      <c r="D65" s="27">
        <v>537499.99999999988</v>
      </c>
      <c r="E65" s="27">
        <v>624999.99999999988</v>
      </c>
      <c r="F65" s="34">
        <v>683333.33333333349</v>
      </c>
    </row>
    <row r="66" spans="2:24" x14ac:dyDescent="0.25">
      <c r="B66" s="25">
        <v>42217</v>
      </c>
      <c r="C66" s="26">
        <v>641666.66666666651</v>
      </c>
      <c r="D66" s="27">
        <v>541666.66666666651</v>
      </c>
      <c r="E66" s="27">
        <v>641666.66666666651</v>
      </c>
      <c r="F66" s="34">
        <v>708333.33333333349</v>
      </c>
    </row>
    <row r="67" spans="2:24" x14ac:dyDescent="0.25">
      <c r="B67" s="25">
        <v>42248</v>
      </c>
      <c r="C67" s="26">
        <v>733333.33333333302</v>
      </c>
      <c r="D67" s="27">
        <v>645833.33333333302</v>
      </c>
      <c r="E67" s="27">
        <v>733333.33333333302</v>
      </c>
      <c r="F67" s="34">
        <v>791666.66666666698</v>
      </c>
    </row>
    <row r="68" spans="2:24" x14ac:dyDescent="0.25">
      <c r="B68" s="25">
        <v>42278</v>
      </c>
      <c r="C68" s="26">
        <v>799999.99999999965</v>
      </c>
      <c r="D68" s="27">
        <v>749999.99999999965</v>
      </c>
      <c r="E68" s="27">
        <v>799999.99999999965</v>
      </c>
      <c r="F68" s="34">
        <v>833333.33333333372</v>
      </c>
    </row>
    <row r="69" spans="2:24" x14ac:dyDescent="0.25">
      <c r="B69" s="25">
        <v>42309</v>
      </c>
      <c r="C69" s="26">
        <v>841666.66666666628</v>
      </c>
      <c r="D69" s="27">
        <v>854166.66666666628</v>
      </c>
      <c r="E69" s="27">
        <v>841666.66666666628</v>
      </c>
      <c r="F69" s="34">
        <v>833333.33333333372</v>
      </c>
    </row>
    <row r="70" spans="2:24" x14ac:dyDescent="0.25">
      <c r="B70" s="25">
        <v>42339</v>
      </c>
      <c r="C70" s="26">
        <v>883333.33333333279</v>
      </c>
      <c r="D70" s="27">
        <v>958333.33333333279</v>
      </c>
      <c r="E70" s="27">
        <v>883333.33333333279</v>
      </c>
      <c r="F70" s="34">
        <v>833333.33333333372</v>
      </c>
    </row>
    <row r="71" spans="2:24" x14ac:dyDescent="0.25">
      <c r="B71" s="25">
        <v>42370</v>
      </c>
      <c r="C71" s="26">
        <v>916666.66666666605</v>
      </c>
      <c r="D71" s="27">
        <v>1041666.666666666</v>
      </c>
      <c r="E71" s="27">
        <v>916666.66666666605</v>
      </c>
      <c r="F71" s="34">
        <v>833333.33333333372</v>
      </c>
    </row>
    <row r="72" spans="2:24" x14ac:dyDescent="0.25">
      <c r="B72" s="25">
        <v>42401</v>
      </c>
      <c r="C72" s="26">
        <v>941666.66666666605</v>
      </c>
      <c r="D72" s="27">
        <v>1104166.666666666</v>
      </c>
      <c r="E72" s="27">
        <v>941666.66666666605</v>
      </c>
      <c r="F72" s="34">
        <v>833333.33333333372</v>
      </c>
    </row>
    <row r="73" spans="2:24" x14ac:dyDescent="0.25">
      <c r="B73" s="25">
        <v>42430</v>
      </c>
      <c r="C73" s="26">
        <v>958333.33333333256</v>
      </c>
      <c r="D73" s="27">
        <v>1145833.3333333326</v>
      </c>
      <c r="E73" s="27">
        <v>958333.33333333256</v>
      </c>
      <c r="F73" s="34">
        <v>833333.33333333372</v>
      </c>
    </row>
    <row r="74" spans="2:24" x14ac:dyDescent="0.25">
      <c r="B74" s="25">
        <v>42461</v>
      </c>
      <c r="C74" s="26">
        <v>966666.66666666581</v>
      </c>
      <c r="D74" s="27">
        <v>1166666.6666666658</v>
      </c>
      <c r="E74" s="27">
        <v>966666.66666666581</v>
      </c>
      <c r="F74" s="34">
        <v>833333.33333333372</v>
      </c>
    </row>
    <row r="75" spans="2:24" x14ac:dyDescent="0.25">
      <c r="B75" s="25">
        <v>42491</v>
      </c>
      <c r="C75" s="26">
        <v>966666.6666666657</v>
      </c>
      <c r="D75" s="27">
        <v>1166666.6666666656</v>
      </c>
      <c r="E75" s="27">
        <v>966666.6666666657</v>
      </c>
      <c r="F75" s="34">
        <v>833333.33333333372</v>
      </c>
    </row>
    <row r="76" spans="2:24" x14ac:dyDescent="0.25">
      <c r="B76" s="25">
        <v>42522</v>
      </c>
      <c r="C76" s="26">
        <v>966666.66666666558</v>
      </c>
      <c r="D76" s="27">
        <v>1166666.6666666656</v>
      </c>
      <c r="E76" s="27">
        <v>966666.66666666558</v>
      </c>
      <c r="F76" s="34">
        <v>833333.33333333372</v>
      </c>
    </row>
    <row r="78" spans="2:24" s="30" customFormat="1" x14ac:dyDescent="0.25"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2:24" s="30" customFormat="1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Eran Ben Horin</dc:creator>
  <cp:lastModifiedBy>Eran</cp:lastModifiedBy>
  <cp:lastPrinted>2015-05-31T15:25:02Z</cp:lastPrinted>
  <dcterms:created xsi:type="dcterms:W3CDTF">2014-10-27T11:41:13Z</dcterms:created>
  <dcterms:modified xsi:type="dcterms:W3CDTF">2015-06-17T22:18:51Z</dcterms:modified>
</cp:coreProperties>
</file>